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928BC182-4B30-4206-BB24-D8A982D37D45}" xr6:coauthVersionLast="47" xr6:coauthVersionMax="47" xr10:uidLastSave="{00000000-0000-0000-0000-000000000000}"/>
  <bookViews>
    <workbookView xWindow="5145" yWindow="3915" windowWidth="20160" windowHeight="13170" xr2:uid="{BB6A0085-0213-414C-BC34-25D721E27F44}"/>
  </bookViews>
  <sheets>
    <sheet name="CSWD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</calcChain>
</file>

<file path=xl/sharedStrings.xml><?xml version="1.0" encoding="utf-8"?>
<sst xmlns="http://schemas.openxmlformats.org/spreadsheetml/2006/main" count="1090" uniqueCount="309">
  <si>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</si>
  <si>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</si>
  <si>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</si>
  <si>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</si>
  <si>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</si>
  <si>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</si>
  <si>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</si>
  <si>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</si>
  <si>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</si>
  <si>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</si>
  <si>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CHN</t>
  </si>
  <si>
    <t>Anhui</t>
  </si>
  <si>
    <t>Anqing</t>
  </si>
  <si>
    <t>CSWD</t>
  </si>
  <si>
    <t>Bengbu</t>
  </si>
  <si>
    <t>Boxian</t>
  </si>
  <si>
    <t>Dongcheng</t>
  </si>
  <si>
    <t>Hefei</t>
  </si>
  <si>
    <t>Huoshan</t>
  </si>
  <si>
    <t>Shouxian</t>
  </si>
  <si>
    <t>Tunxi</t>
  </si>
  <si>
    <t>Beijing</t>
  </si>
  <si>
    <t>Miyun</t>
  </si>
  <si>
    <t>Chongqing</t>
  </si>
  <si>
    <t>Chongqing Shapingba</t>
  </si>
  <si>
    <t>Youyang</t>
  </si>
  <si>
    <t>Fujian</t>
  </si>
  <si>
    <t>Congwu</t>
  </si>
  <si>
    <t>Fuzhou</t>
  </si>
  <si>
    <t>Jianou</t>
  </si>
  <si>
    <t>Nanping</t>
  </si>
  <si>
    <t>Shanghang</t>
  </si>
  <si>
    <t>Xiamen</t>
  </si>
  <si>
    <t>Yongan</t>
  </si>
  <si>
    <t>Gansu</t>
  </si>
  <si>
    <t>Dunhuang</t>
  </si>
  <si>
    <t>Hezuo</t>
  </si>
  <si>
    <t>Jiuquan</t>
  </si>
  <si>
    <t>Lanzhou</t>
  </si>
  <si>
    <t>Minqin</t>
  </si>
  <si>
    <t>Minxian</t>
  </si>
  <si>
    <t>Pingliang</t>
  </si>
  <si>
    <t>Tianshui</t>
  </si>
  <si>
    <t>Wudu</t>
  </si>
  <si>
    <t>Wushaoling</t>
  </si>
  <si>
    <t>Xifengzhen</t>
  </si>
  <si>
    <t>Yumenzhen</t>
  </si>
  <si>
    <t>Yuzhong</t>
  </si>
  <si>
    <t>Guangdong</t>
  </si>
  <si>
    <t>Dianbai</t>
  </si>
  <si>
    <t>Guangzhou</t>
  </si>
  <si>
    <t>Heyuan</t>
  </si>
  <si>
    <t>Nanxiong</t>
  </si>
  <si>
    <t>Shantou</t>
  </si>
  <si>
    <t>Shanwei</t>
  </si>
  <si>
    <t>Shaoguan</t>
  </si>
  <si>
    <t>Yangjiang</t>
  </si>
  <si>
    <t>Zhengcheng</t>
  </si>
  <si>
    <t>Guangxi</t>
  </si>
  <si>
    <t>Baise</t>
  </si>
  <si>
    <t>Duan</t>
  </si>
  <si>
    <t>Guilin</t>
  </si>
  <si>
    <t>Guiping</t>
  </si>
  <si>
    <t>Hechi</t>
  </si>
  <si>
    <t>Lingshan</t>
  </si>
  <si>
    <t>Longzhou</t>
  </si>
  <si>
    <t>Nanning</t>
  </si>
  <si>
    <t>Qinzhou</t>
  </si>
  <si>
    <t>Wuzhou</t>
  </si>
  <si>
    <t>Guizhou</t>
  </si>
  <si>
    <t>Bijie</t>
  </si>
  <si>
    <t>Guiyang</t>
  </si>
  <si>
    <t>Sansui</t>
  </si>
  <si>
    <t>Tongzi</t>
  </si>
  <si>
    <t>Weining</t>
  </si>
  <si>
    <t>Xingyi</t>
  </si>
  <si>
    <t>Zunyi</t>
  </si>
  <si>
    <t>Hainan</t>
  </si>
  <si>
    <t>Dongfang</t>
  </si>
  <si>
    <t>Haikou</t>
  </si>
  <si>
    <t>Qionghai</t>
  </si>
  <si>
    <t>Hebei</t>
  </si>
  <si>
    <t>Chengde</t>
  </si>
  <si>
    <t>Fengning</t>
  </si>
  <si>
    <t>Huailai</t>
  </si>
  <si>
    <t>Leting</t>
  </si>
  <si>
    <t>Raoyang</t>
  </si>
  <si>
    <t>Shijiazhuang</t>
  </si>
  <si>
    <t>Xingtai</t>
  </si>
  <si>
    <t>Zhangbei</t>
  </si>
  <si>
    <t>Heilongjiang</t>
  </si>
  <si>
    <t>Anda</t>
  </si>
  <si>
    <t>Fujin</t>
  </si>
  <si>
    <t>Fuyu</t>
  </si>
  <si>
    <t>Hailun</t>
  </si>
  <si>
    <t>Harbin</t>
  </si>
  <si>
    <t>Huma</t>
  </si>
  <si>
    <t>Jiamusi</t>
  </si>
  <si>
    <t>Jixi</t>
  </si>
  <si>
    <t>Keshan</t>
  </si>
  <si>
    <t>Mohe</t>
  </si>
  <si>
    <t>Mudanjiang</t>
  </si>
  <si>
    <t>Nenjiang</t>
  </si>
  <si>
    <t>Qiqihar</t>
  </si>
  <si>
    <t>Shangzhi</t>
  </si>
  <si>
    <t>Suifenhe</t>
  </si>
  <si>
    <t>Sunwu</t>
  </si>
  <si>
    <t>Tonghe</t>
  </si>
  <si>
    <t>Zhaozhou</t>
  </si>
  <si>
    <t>Henan</t>
  </si>
  <si>
    <t>Anyang</t>
  </si>
  <si>
    <t>Lushi</t>
  </si>
  <si>
    <t>Nanyang</t>
  </si>
  <si>
    <t>Shangqiu</t>
  </si>
  <si>
    <t>Xinyang</t>
  </si>
  <si>
    <t>Zhengzhou</t>
  </si>
  <si>
    <t>Zhumadian</t>
  </si>
  <si>
    <t>Hubei</t>
  </si>
  <si>
    <t>Exi</t>
  </si>
  <si>
    <t>Laohekou</t>
  </si>
  <si>
    <t>Macheng</t>
  </si>
  <si>
    <t>Wuhan</t>
  </si>
  <si>
    <t>Yichang</t>
  </si>
  <si>
    <t>Yunxi</t>
  </si>
  <si>
    <t>Zhongxiang</t>
  </si>
  <si>
    <t>Hunan</t>
  </si>
  <si>
    <t>Changde</t>
  </si>
  <si>
    <t>Changning</t>
  </si>
  <si>
    <t>Changsha</t>
  </si>
  <si>
    <t>Jishou</t>
  </si>
  <si>
    <t>Lingling</t>
  </si>
  <si>
    <t>Nanxian</t>
  </si>
  <si>
    <t>Shimen</t>
  </si>
  <si>
    <t>Wugang</t>
  </si>
  <si>
    <t>Zhijiang</t>
  </si>
  <si>
    <t>Zhuzhou</t>
  </si>
  <si>
    <t>Jiangsu</t>
  </si>
  <si>
    <t>Dongtai</t>
  </si>
  <si>
    <t>Ganyu</t>
  </si>
  <si>
    <t>Huaiyang-Qingjiang</t>
  </si>
  <si>
    <t>Lusi</t>
  </si>
  <si>
    <t>Nanjing</t>
  </si>
  <si>
    <t>Xuzhou</t>
  </si>
  <si>
    <t>Jiangxi</t>
  </si>
  <si>
    <t>Ganzhou</t>
  </si>
  <si>
    <t>Jian</t>
  </si>
  <si>
    <t>Jingdezhen</t>
  </si>
  <si>
    <t>Nanchang</t>
  </si>
  <si>
    <t>Nancheng</t>
  </si>
  <si>
    <t>Suichuan</t>
  </si>
  <si>
    <t>Yichun</t>
  </si>
  <si>
    <t>Yushan</t>
  </si>
  <si>
    <t>Jilin</t>
  </si>
  <si>
    <t>Baicheng</t>
  </si>
  <si>
    <t>Changchun</t>
  </si>
  <si>
    <t>Donggang</t>
  </si>
  <si>
    <t>Dunhua</t>
  </si>
  <si>
    <t>Linjiang</t>
  </si>
  <si>
    <t>Qian Gorlos</t>
  </si>
  <si>
    <t>Siping</t>
  </si>
  <si>
    <t>Yanji</t>
  </si>
  <si>
    <t>Liaoning</t>
  </si>
  <si>
    <t>Benxi</t>
  </si>
  <si>
    <t>Chaoyang</t>
  </si>
  <si>
    <t>Dalian</t>
  </si>
  <si>
    <t>Dandong</t>
  </si>
  <si>
    <t>Jinzhou</t>
  </si>
  <si>
    <t>Kuandian</t>
  </si>
  <si>
    <t>Shenyang</t>
  </si>
  <si>
    <t>Xingcheng</t>
  </si>
  <si>
    <t>Xinmin</t>
  </si>
  <si>
    <t>Yingkou</t>
  </si>
  <si>
    <t>Zhangwu</t>
  </si>
  <si>
    <t>Nei Mongol</t>
  </si>
  <si>
    <t>Abag Qi Hot</t>
  </si>
  <si>
    <t>Arxan</t>
  </si>
  <si>
    <t>Bailingmiao</t>
  </si>
  <si>
    <t>Bairin Zuo Qi</t>
  </si>
  <si>
    <t>Bayan Mod</t>
  </si>
  <si>
    <t>Bugt</t>
  </si>
  <si>
    <t>Chifeng</t>
  </si>
  <si>
    <t>Dong Ujimqin Qi</t>
  </si>
  <si>
    <t>Dongsheng</t>
  </si>
  <si>
    <t>Duolun</t>
  </si>
  <si>
    <t>Ejin Qi</t>
  </si>
  <si>
    <t>Erenhot</t>
  </si>
  <si>
    <t>Hailar</t>
  </si>
  <si>
    <t>Hailisu</t>
  </si>
  <si>
    <t>Haliut</t>
  </si>
  <si>
    <t>Hohhot</t>
  </si>
  <si>
    <t>Huade</t>
  </si>
  <si>
    <t>Jartai</t>
  </si>
  <si>
    <t>Jarud Qi</t>
  </si>
  <si>
    <t>Jurh</t>
  </si>
  <si>
    <t>Kailu</t>
  </si>
  <si>
    <t>Linxi</t>
  </si>
  <si>
    <t>Manzhouli</t>
  </si>
  <si>
    <t>Otog Qi</t>
  </si>
  <si>
    <t>Solon</t>
  </si>
  <si>
    <t>Tongliao</t>
  </si>
  <si>
    <t>Tulihe</t>
  </si>
  <si>
    <t>Xi Ujimqin Qi</t>
  </si>
  <si>
    <t>Xilinhot</t>
  </si>
  <si>
    <t>Ningxia</t>
  </si>
  <si>
    <t>Guyuan</t>
  </si>
  <si>
    <t>Yanchi</t>
  </si>
  <si>
    <t>Yinchuan</t>
  </si>
  <si>
    <t>Qinghai</t>
  </si>
  <si>
    <t>Daqaidam</t>
  </si>
  <si>
    <t>Darlag</t>
  </si>
  <si>
    <t>Dulan Us</t>
  </si>
  <si>
    <t>Gangca</t>
  </si>
  <si>
    <t>Golmud</t>
  </si>
  <si>
    <t>Lenghu</t>
  </si>
  <si>
    <t>Madoi</t>
  </si>
  <si>
    <t>Minhe</t>
  </si>
  <si>
    <t>Nangqen</t>
  </si>
  <si>
    <t>Qumarleb</t>
  </si>
  <si>
    <t>Tuotuohe</t>
  </si>
  <si>
    <t>Xinghai</t>
  </si>
  <si>
    <t>Xining</t>
  </si>
  <si>
    <t>Yushu</t>
  </si>
  <si>
    <t>Shaanxi</t>
  </si>
  <si>
    <t>Ankangan</t>
  </si>
  <si>
    <t>Dingbian</t>
  </si>
  <si>
    <t>Hanzhong</t>
  </si>
  <si>
    <t>Luochuan</t>
  </si>
  <si>
    <t>Suide</t>
  </si>
  <si>
    <t>Xian</t>
  </si>
  <si>
    <t>Yanan</t>
  </si>
  <si>
    <t>Yulin</t>
  </si>
  <si>
    <t>Shandong</t>
  </si>
  <si>
    <t>Chengshantou</t>
  </si>
  <si>
    <t>Huimin Xian</t>
  </si>
  <si>
    <t>Jinan</t>
  </si>
  <si>
    <t>Juxian</t>
  </si>
  <si>
    <t>Longkou</t>
  </si>
  <si>
    <t>Weifang</t>
  </si>
  <si>
    <t>Yanzhou</t>
  </si>
  <si>
    <t>Shanghai</t>
  </si>
  <si>
    <t>Shanxi</t>
  </si>
  <si>
    <t>Datong</t>
  </si>
  <si>
    <t>Houma</t>
  </si>
  <si>
    <t>Jiexiu</t>
  </si>
  <si>
    <t>Taiyuan</t>
  </si>
  <si>
    <t>Yuanping</t>
  </si>
  <si>
    <t>Yuncheng</t>
  </si>
  <si>
    <t>Yushe</t>
  </si>
  <si>
    <t>Sichuan</t>
  </si>
  <si>
    <t>Barkam</t>
  </si>
  <si>
    <t>Chengdu</t>
  </si>
  <si>
    <t>Garze</t>
  </si>
  <si>
    <t>Hongyuan</t>
  </si>
  <si>
    <t>Huili</t>
  </si>
  <si>
    <t>Jiulong</t>
  </si>
  <si>
    <t>Leshan</t>
  </si>
  <si>
    <t>Litang</t>
  </si>
  <si>
    <t>Luzhou</t>
  </si>
  <si>
    <t>Mianyang</t>
  </si>
  <si>
    <t>Nanchong</t>
  </si>
  <si>
    <t>Songpan</t>
  </si>
  <si>
    <t>Wanyuan</t>
  </si>
  <si>
    <t>Xichang</t>
  </si>
  <si>
    <t>Yibin</t>
  </si>
  <si>
    <t>Tianjin</t>
  </si>
  <si>
    <t>Tibet</t>
  </si>
  <si>
    <t>Lhasa</t>
  </si>
  <si>
    <t>Nyingchi</t>
  </si>
  <si>
    <t>Qamdo</t>
  </si>
  <si>
    <t>Xinjiang</t>
  </si>
  <si>
    <t>Aksu</t>
  </si>
  <si>
    <t>Altay</t>
  </si>
  <si>
    <t>Bachu</t>
  </si>
  <si>
    <t>Fuyun</t>
  </si>
  <si>
    <t>Hami</t>
  </si>
  <si>
    <t>Hoboksar</t>
  </si>
  <si>
    <t>Hotan</t>
  </si>
  <si>
    <t>Jinghe</t>
  </si>
  <si>
    <t>Karamay</t>
  </si>
  <si>
    <t>Kashi</t>
  </si>
  <si>
    <t>Kuqa</t>
  </si>
  <si>
    <t>Minfeng</t>
  </si>
  <si>
    <t>Ruoqiang</t>
  </si>
  <si>
    <t>Shache</t>
  </si>
  <si>
    <t>Tacheng</t>
  </si>
  <si>
    <t>Tikanlik</t>
  </si>
  <si>
    <t>Turpan</t>
  </si>
  <si>
    <t>Urumqi</t>
  </si>
  <si>
    <t>Wusu</t>
  </si>
  <si>
    <t>Yanqi</t>
  </si>
  <si>
    <t>Yining</t>
  </si>
  <si>
    <t>Yunnan</t>
  </si>
  <si>
    <t>Chuxiong</t>
  </si>
  <si>
    <t>Deqen</t>
  </si>
  <si>
    <t>Kunming</t>
  </si>
  <si>
    <t>Lancang</t>
  </si>
  <si>
    <t>Lijiang</t>
  </si>
  <si>
    <t>Lincang</t>
  </si>
  <si>
    <t>Mengla</t>
  </si>
  <si>
    <t>Mengzi</t>
  </si>
  <si>
    <t>Simao</t>
  </si>
  <si>
    <t>Tengchong</t>
  </si>
  <si>
    <t>Yuanjiang</t>
  </si>
  <si>
    <t>Zhejiang</t>
  </si>
  <si>
    <t>Dinghai</t>
  </si>
  <si>
    <t>Hangzhou</t>
  </si>
  <si>
    <t>Hongjia</t>
  </si>
  <si>
    <t>Quxian</t>
  </si>
  <si>
    <t>Wenzhou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</si>
</sst>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572F-F529-4867-A5DE-29082A23898C}">
  <dimension ref="A1:J27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12.140625" bestFit="1" customWidth="1"/>
    <col min="3" max="3" width="20.5703125" bestFit="1" customWidth="1"/>
    <col min="4" max="4" width="7" bestFit="1" customWidth="1"/>
    <col min="5" max="5" width="11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584240</v>
      </c>
      <c r="E2" t="s">
        <v>13</v>
      </c>
      <c r="F2">
        <v>30.533329999999999</v>
      </c>
      <c r="G2">
        <v>117.05</v>
      </c>
      <c r="H2">
        <v>8</v>
      </c>
      <c r="I2">
        <v>19.8</v>
      </c>
      <c r="J2" t="str">
        <f>HYPERLINK("https://climate.onebuilding.org/WMO_Region_2_Asia/CHN_China/AH_Anhui/CHN_AH_Anqing.584240_CSWD.zip")</f>
        <v>https://climate.onebuilding.org/WMO_Region_2_Asia/CHN_China/AH_Anhui/CHN_AH_Anqing.584240_CSWD.zip</v>
      </c>
    </row>
    <row r="3" spans="1:10" x14ac:dyDescent="0.25">
      <c r="A3" t="s">
        <v>10</v>
      </c>
      <c r="B3" t="s">
        <v>11</v>
      </c>
      <c r="C3" t="s">
        <v>14</v>
      </c>
      <c r="D3">
        <v>582210</v>
      </c>
      <c r="E3" t="s">
        <v>13</v>
      </c>
      <c r="F3">
        <v>32.950000000000003</v>
      </c>
      <c r="G3">
        <v>117.38330000000001</v>
      </c>
      <c r="H3">
        <v>8</v>
      </c>
      <c r="I3">
        <v>18.7</v>
      </c>
      <c r="J3" t="str">
        <f>HYPERLINK("https://climate.onebuilding.org/WMO_Region_2_Asia/CHN_China/AH_Anhui/CHN_AH_Bengbu.582210_CSWD.zip")</f>
        <v>https://climate.onebuilding.org/WMO_Region_2_Asia/CHN_China/AH_Anhui/CHN_AH_Bengbu.582210_CSWD.zip</v>
      </c>
    </row>
    <row r="4" spans="1:10" x14ac:dyDescent="0.25">
      <c r="A4" t="s">
        <v>10</v>
      </c>
      <c r="B4" t="s">
        <v>11</v>
      </c>
      <c r="C4" t="s">
        <v>15</v>
      </c>
      <c r="D4">
        <v>581020</v>
      </c>
      <c r="E4" t="s">
        <v>13</v>
      </c>
      <c r="F4">
        <v>33.866669999999999</v>
      </c>
      <c r="G4">
        <v>115.7667</v>
      </c>
      <c r="H4">
        <v>8</v>
      </c>
      <c r="I4">
        <v>37.700000000000003</v>
      </c>
      <c r="J4" t="str">
        <f>HYPERLINK("https://climate.onebuilding.org/WMO_Region_2_Asia/CHN_China/AH_Anhui/CHN_AH_Boxian.581020_CSWD.zip")</f>
        <v>https://climate.onebuilding.org/WMO_Region_2_Asia/CHN_China/AH_Anhui/CHN_AH_Boxian.581020_CSWD.zip</v>
      </c>
    </row>
    <row r="5" spans="1:10" x14ac:dyDescent="0.25">
      <c r="A5" t="s">
        <v>10</v>
      </c>
      <c r="B5" t="s">
        <v>11</v>
      </c>
      <c r="C5" t="s">
        <v>16</v>
      </c>
      <c r="D5">
        <v>583190</v>
      </c>
      <c r="E5" t="s">
        <v>13</v>
      </c>
      <c r="F5">
        <v>31.066669999999998</v>
      </c>
      <c r="G5">
        <v>116.95</v>
      </c>
      <c r="H5">
        <v>8</v>
      </c>
      <c r="I5">
        <v>85.4</v>
      </c>
      <c r="J5" t="str">
        <f>HYPERLINK("https://climate.onebuilding.org/WMO_Region_2_Asia/CHN_China/AH_Anhui/CHN_AH_Dongcheng.583190_CSWD.zip")</f>
        <v>https://climate.onebuilding.org/WMO_Region_2_Asia/CHN_China/AH_Anhui/CHN_AH_Dongcheng.583190_CSWD.zip</v>
      </c>
    </row>
    <row r="6" spans="1:10" x14ac:dyDescent="0.25">
      <c r="A6" t="s">
        <v>10</v>
      </c>
      <c r="B6" t="s">
        <v>11</v>
      </c>
      <c r="C6" t="s">
        <v>17</v>
      </c>
      <c r="D6">
        <v>583210</v>
      </c>
      <c r="E6" t="s">
        <v>13</v>
      </c>
      <c r="F6">
        <v>31.866669999999999</v>
      </c>
      <c r="G6">
        <v>117.2333</v>
      </c>
      <c r="H6">
        <v>8</v>
      </c>
      <c r="I6">
        <v>26.8</v>
      </c>
      <c r="J6" t="str">
        <f>HYPERLINK("https://climate.onebuilding.org/WMO_Region_2_Asia/CHN_China/AH_Anhui/CHN_AH_Hefei.583210_CSWD.zip")</f>
        <v>https://climate.onebuilding.org/WMO_Region_2_Asia/CHN_China/AH_Anhui/CHN_AH_Hefei.583210_CSWD.zip</v>
      </c>
    </row>
    <row r="7" spans="1:10" x14ac:dyDescent="0.25">
      <c r="A7" t="s">
        <v>10</v>
      </c>
      <c r="B7" t="s">
        <v>11</v>
      </c>
      <c r="C7" t="s">
        <v>18</v>
      </c>
      <c r="D7">
        <v>583140</v>
      </c>
      <c r="E7" t="s">
        <v>13</v>
      </c>
      <c r="F7">
        <v>31.4</v>
      </c>
      <c r="G7">
        <v>116.3167</v>
      </c>
      <c r="H7">
        <v>8</v>
      </c>
      <c r="I7">
        <v>68.099999999999994</v>
      </c>
      <c r="J7" t="str">
        <f>HYPERLINK("https://climate.onebuilding.org/WMO_Region_2_Asia/CHN_China/AH_Anhui/CHN_AH_Huoshan.583140_CSWD.zip")</f>
        <v>https://climate.onebuilding.org/WMO_Region_2_Asia/CHN_China/AH_Anhui/CHN_AH_Huoshan.583140_CSWD.zip</v>
      </c>
    </row>
    <row r="8" spans="1:10" x14ac:dyDescent="0.25">
      <c r="A8" t="s">
        <v>10</v>
      </c>
      <c r="B8" t="s">
        <v>11</v>
      </c>
      <c r="C8" t="s">
        <v>19</v>
      </c>
      <c r="D8">
        <v>582150</v>
      </c>
      <c r="E8" t="s">
        <v>13</v>
      </c>
      <c r="F8">
        <v>32.549999999999997</v>
      </c>
      <c r="G8">
        <v>116.7833</v>
      </c>
      <c r="H8">
        <v>8</v>
      </c>
      <c r="I8">
        <v>22.7</v>
      </c>
      <c r="J8" t="str">
        <f>HYPERLINK("https://climate.onebuilding.org/WMO_Region_2_Asia/CHN_China/AH_Anhui/CHN_AH_Shouxian.582150_CSWD.zip")</f>
        <v>https://climate.onebuilding.org/WMO_Region_2_Asia/CHN_China/AH_Anhui/CHN_AH_Shouxian.582150_CSWD.zip</v>
      </c>
    </row>
    <row r="9" spans="1:10" x14ac:dyDescent="0.25">
      <c r="A9" t="s">
        <v>10</v>
      </c>
      <c r="B9" t="s">
        <v>11</v>
      </c>
      <c r="C9" t="s">
        <v>20</v>
      </c>
      <c r="D9">
        <v>585310</v>
      </c>
      <c r="E9" t="s">
        <v>13</v>
      </c>
      <c r="F9">
        <v>29.716670000000001</v>
      </c>
      <c r="G9">
        <v>118.2833</v>
      </c>
      <c r="H9">
        <v>8</v>
      </c>
      <c r="I9">
        <v>142.69999999999999</v>
      </c>
      <c r="J9" t="str">
        <f>HYPERLINK("https://climate.onebuilding.org/WMO_Region_2_Asia/CHN_China/AH_Anhui/CHN_AH_Tunxi.585310_CSWD.zip")</f>
        <v>https://climate.onebuilding.org/WMO_Region_2_Asia/CHN_China/AH_Anhui/CHN_AH_Tunxi.585310_CSWD.zip</v>
      </c>
    </row>
    <row r="10" spans="1:10" x14ac:dyDescent="0.25">
      <c r="A10" t="s">
        <v>10</v>
      </c>
      <c r="B10" t="s">
        <v>21</v>
      </c>
      <c r="C10" t="s">
        <v>21</v>
      </c>
      <c r="D10">
        <v>545110</v>
      </c>
      <c r="E10" t="s">
        <v>13</v>
      </c>
      <c r="F10">
        <v>39.799999999999997</v>
      </c>
      <c r="G10">
        <v>116.4667</v>
      </c>
      <c r="H10">
        <v>8</v>
      </c>
      <c r="I10">
        <v>31.3</v>
      </c>
      <c r="J10" t="str">
        <f>HYPERLINK("https://climate.onebuilding.org/WMO_Region_2_Asia/CHN_China/BJ_Beijing/CHN_BJ_Beijing.545110_CSWD.zip")</f>
        <v>https://climate.onebuilding.org/WMO_Region_2_Asia/CHN_China/BJ_Beijing/CHN_BJ_Beijing.545110_CSWD.zip</v>
      </c>
    </row>
    <row r="11" spans="1:10" x14ac:dyDescent="0.25">
      <c r="A11" t="s">
        <v>10</v>
      </c>
      <c r="B11" t="s">
        <v>21</v>
      </c>
      <c r="C11" t="s">
        <v>22</v>
      </c>
      <c r="D11">
        <v>544160</v>
      </c>
      <c r="E11" t="s">
        <v>13</v>
      </c>
      <c r="F11">
        <v>40.383330000000001</v>
      </c>
      <c r="G11">
        <v>116.86669999999999</v>
      </c>
      <c r="H11">
        <v>8</v>
      </c>
      <c r="I11">
        <v>71.8</v>
      </c>
      <c r="J11" t="str">
        <f>HYPERLINK("https://climate.onebuilding.org/WMO_Region_2_Asia/CHN_China/BJ_Beijing/CHN_BJ_Miyun.544160_CSWD.zip")</f>
        <v>https://climate.onebuilding.org/WMO_Region_2_Asia/CHN_China/BJ_Beijing/CHN_BJ_Miyun.544160_CSWD.zip</v>
      </c>
    </row>
    <row r="12" spans="1:10" x14ac:dyDescent="0.25">
      <c r="A12" t="s">
        <v>10</v>
      </c>
      <c r="B12" t="s">
        <v>23</v>
      </c>
      <c r="C12" t="s">
        <v>24</v>
      </c>
      <c r="D12">
        <v>575160</v>
      </c>
      <c r="E12" t="s">
        <v>13</v>
      </c>
      <c r="F12">
        <v>29.58333</v>
      </c>
      <c r="G12">
        <v>106.4667</v>
      </c>
      <c r="H12">
        <v>8</v>
      </c>
      <c r="I12">
        <v>259.10000000000002</v>
      </c>
      <c r="J12" t="str">
        <f>HYPERLINK("https://climate.onebuilding.org/WMO_Region_2_Asia/CHN_China/CQ_Chongqing/CHN_CQ_Chongqing.Shapingba.575160_CSWD.zip")</f>
        <v>https://climate.onebuilding.org/WMO_Region_2_Asia/CHN_China/CQ_Chongqing/CHN_CQ_Chongqing.Shapingba.575160_CSWD.zip</v>
      </c>
    </row>
    <row r="13" spans="1:10" x14ac:dyDescent="0.25">
      <c r="A13" t="s">
        <v>10</v>
      </c>
      <c r="B13" t="s">
        <v>23</v>
      </c>
      <c r="C13" t="s">
        <v>25</v>
      </c>
      <c r="D13">
        <v>576330</v>
      </c>
      <c r="E13" t="s">
        <v>13</v>
      </c>
      <c r="F13">
        <v>28.83333</v>
      </c>
      <c r="G13">
        <v>108.7667</v>
      </c>
      <c r="H13">
        <v>8</v>
      </c>
      <c r="I13">
        <v>664.1</v>
      </c>
      <c r="J13" t="str">
        <f>HYPERLINK("https://climate.onebuilding.org/WMO_Region_2_Asia/CHN_China/CQ_Chongqing/CHN_CQ_Youyang.576330_CSWD.zip")</f>
        <v>https://climate.onebuilding.org/WMO_Region_2_Asia/CHN_China/CQ_Chongqing/CHN_CQ_Youyang.576330_CSWD.zip</v>
      </c>
    </row>
    <row r="14" spans="1:10" x14ac:dyDescent="0.25">
      <c r="A14" t="s">
        <v>10</v>
      </c>
      <c r="B14" t="s">
        <v>26</v>
      </c>
      <c r="C14" t="s">
        <v>27</v>
      </c>
      <c r="D14">
        <v>591330</v>
      </c>
      <c r="E14" t="s">
        <v>13</v>
      </c>
      <c r="F14">
        <v>24.9</v>
      </c>
      <c r="G14">
        <v>118.91670000000001</v>
      </c>
      <c r="H14">
        <v>8</v>
      </c>
      <c r="I14">
        <v>21.8</v>
      </c>
      <c r="J14" t="str">
        <f>HYPERLINK("https://climate.onebuilding.org/WMO_Region_2_Asia/CHN_China/FJ_Fujian/CHN_FJ_Congwu.591330_CSWD.zip")</f>
        <v>https://climate.onebuilding.org/WMO_Region_2_Asia/CHN_China/FJ_Fujian/CHN_FJ_Congwu.591330_CSWD.zip</v>
      </c>
    </row>
    <row r="15" spans="1:10" x14ac:dyDescent="0.25">
      <c r="A15" t="s">
        <v>10</v>
      </c>
      <c r="B15" t="s">
        <v>26</v>
      </c>
      <c r="C15" t="s">
        <v>28</v>
      </c>
      <c r="D15">
        <v>588470</v>
      </c>
      <c r="E15" t="s">
        <v>13</v>
      </c>
      <c r="F15">
        <v>26.08333</v>
      </c>
      <c r="G15">
        <v>119.2833</v>
      </c>
      <c r="H15">
        <v>8</v>
      </c>
      <c r="I15">
        <v>4</v>
      </c>
      <c r="J15" t="str">
        <f>HYPERLINK("https://climate.onebuilding.org/WMO_Region_2_Asia/CHN_China/FJ_Fujian/CHN_FJ_Fuzhou.588470_CSWD.zip")</f>
        <v>https://climate.onebuilding.org/WMO_Region_2_Asia/CHN_China/FJ_Fujian/CHN_FJ_Fuzhou.588470_CSWD.zip</v>
      </c>
    </row>
    <row r="16" spans="1:10" x14ac:dyDescent="0.25">
      <c r="A16" t="s">
        <v>10</v>
      </c>
      <c r="B16" t="s">
        <v>26</v>
      </c>
      <c r="C16" t="s">
        <v>29</v>
      </c>
      <c r="D16">
        <v>587370</v>
      </c>
      <c r="E16" t="s">
        <v>13</v>
      </c>
      <c r="F16">
        <v>27.05</v>
      </c>
      <c r="G16">
        <v>118.3167</v>
      </c>
      <c r="H16">
        <v>8</v>
      </c>
      <c r="I16">
        <v>154.9</v>
      </c>
      <c r="J16" t="str">
        <f>HYPERLINK("https://climate.onebuilding.org/WMO_Region_2_Asia/CHN_China/FJ_Fujian/CHN_FJ_Jianou.587370_CSWD.zip")</f>
        <v>https://climate.onebuilding.org/WMO_Region_2_Asia/CHN_China/FJ_Fujian/CHN_FJ_Jianou.587370_CSWD.zip</v>
      </c>
    </row>
    <row r="17" spans="1:10" x14ac:dyDescent="0.25">
      <c r="A17" t="s">
        <v>10</v>
      </c>
      <c r="B17" t="s">
        <v>26</v>
      </c>
      <c r="C17" t="s">
        <v>30</v>
      </c>
      <c r="D17">
        <v>588340</v>
      </c>
      <c r="E17" t="s">
        <v>13</v>
      </c>
      <c r="F17">
        <v>26.65</v>
      </c>
      <c r="G17">
        <v>118.16670000000001</v>
      </c>
      <c r="H17">
        <v>8</v>
      </c>
      <c r="I17">
        <v>125.1</v>
      </c>
      <c r="J17" t="str">
        <f>HYPERLINK("https://climate.onebuilding.org/WMO_Region_2_Asia/CHN_China/FJ_Fujian/CHN_FJ_Nanping.588340_CSWD.zip")</f>
        <v>https://climate.onebuilding.org/WMO_Region_2_Asia/CHN_China/FJ_Fujian/CHN_FJ_Nanping.588340_CSWD.zip</v>
      </c>
    </row>
    <row r="18" spans="1:10" x14ac:dyDescent="0.25">
      <c r="A18" t="s">
        <v>10</v>
      </c>
      <c r="B18" t="s">
        <v>26</v>
      </c>
      <c r="C18" t="s">
        <v>31</v>
      </c>
      <c r="D18">
        <v>589180</v>
      </c>
      <c r="E18" t="s">
        <v>13</v>
      </c>
      <c r="F18">
        <v>25.05</v>
      </c>
      <c r="G18">
        <v>116.41670000000001</v>
      </c>
      <c r="H18">
        <v>8</v>
      </c>
      <c r="I18">
        <v>198</v>
      </c>
      <c r="J18" t="str">
        <f>HYPERLINK("https://climate.onebuilding.org/WMO_Region_2_Asia/CHN_China/FJ_Fujian/CHN_FJ_Shanghang.589180_CSWD.zip")</f>
        <v>https://climate.onebuilding.org/WMO_Region_2_Asia/CHN_China/FJ_Fujian/CHN_FJ_Shanghang.589180_CSWD.zip</v>
      </c>
    </row>
    <row r="19" spans="1:10" x14ac:dyDescent="0.25">
      <c r="A19" t="s">
        <v>10</v>
      </c>
      <c r="B19" t="s">
        <v>26</v>
      </c>
      <c r="C19" t="s">
        <v>32</v>
      </c>
      <c r="D19">
        <v>591340</v>
      </c>
      <c r="E19" t="s">
        <v>13</v>
      </c>
      <c r="F19">
        <v>24.483329999999999</v>
      </c>
      <c r="G19">
        <v>118.0667</v>
      </c>
      <c r="H19">
        <v>8</v>
      </c>
      <c r="I19">
        <v>139.4</v>
      </c>
      <c r="J19" t="str">
        <f>HYPERLINK("https://climate.onebuilding.org/WMO_Region_2_Asia/CHN_China/FJ_Fujian/CHN_FJ_Xiamen.591340_CSWD.zip")</f>
        <v>https://climate.onebuilding.org/WMO_Region_2_Asia/CHN_China/FJ_Fujian/CHN_FJ_Xiamen.591340_CSWD.zip</v>
      </c>
    </row>
    <row r="20" spans="1:10" x14ac:dyDescent="0.25">
      <c r="A20" t="s">
        <v>10</v>
      </c>
      <c r="B20" t="s">
        <v>26</v>
      </c>
      <c r="C20" t="s">
        <v>33</v>
      </c>
      <c r="D20">
        <v>589210</v>
      </c>
      <c r="E20" t="s">
        <v>13</v>
      </c>
      <c r="F20">
        <v>25.966670000000001</v>
      </c>
      <c r="G20">
        <v>117.35</v>
      </c>
      <c r="H20">
        <v>8</v>
      </c>
      <c r="I20">
        <v>206</v>
      </c>
      <c r="J20" t="str">
        <f>HYPERLINK("https://climate.onebuilding.org/WMO_Region_2_Asia/CHN_China/FJ_Fujian/CHN_FJ_Yongan.589210_CSWD.zip")</f>
        <v>https://climate.onebuilding.org/WMO_Region_2_Asia/CHN_China/FJ_Fujian/CHN_FJ_Yongan.589210_CSWD.zip</v>
      </c>
    </row>
    <row r="21" spans="1:10" x14ac:dyDescent="0.25">
      <c r="A21" t="s">
        <v>10</v>
      </c>
      <c r="B21" t="s">
        <v>34</v>
      </c>
      <c r="C21" t="s">
        <v>35</v>
      </c>
      <c r="D21">
        <v>524180</v>
      </c>
      <c r="E21" t="s">
        <v>13</v>
      </c>
      <c r="F21">
        <v>40.15</v>
      </c>
      <c r="G21">
        <v>94.683329999999998</v>
      </c>
      <c r="H21">
        <v>8</v>
      </c>
      <c r="I21">
        <v>1139</v>
      </c>
      <c r="J21" t="str">
        <f>HYPERLINK("https://climate.onebuilding.org/WMO_Region_2_Asia/CHN_China/GS_Gansu/CHN_GS_Dunhuang.524180_CSWD.zip")</f>
        <v>https://climate.onebuilding.org/WMO_Region_2_Asia/CHN_China/GS_Gansu/CHN_GS_Dunhuang.524180_CSWD.zip</v>
      </c>
    </row>
    <row r="22" spans="1:10" x14ac:dyDescent="0.25">
      <c r="A22" t="s">
        <v>10</v>
      </c>
      <c r="B22" t="s">
        <v>34</v>
      </c>
      <c r="C22" t="s">
        <v>36</v>
      </c>
      <c r="D22">
        <v>560800</v>
      </c>
      <c r="E22" t="s">
        <v>13</v>
      </c>
      <c r="F22">
        <v>35</v>
      </c>
      <c r="G22">
        <v>102.9</v>
      </c>
      <c r="H22">
        <v>8</v>
      </c>
      <c r="I22">
        <v>2910</v>
      </c>
      <c r="J22" t="str">
        <f>HYPERLINK("https://climate.onebuilding.org/WMO_Region_2_Asia/CHN_China/GS_Gansu/CHN_GS_Hezuo.560800_CSWD.zip")</f>
        <v>https://climate.onebuilding.org/WMO_Region_2_Asia/CHN_China/GS_Gansu/CHN_GS_Hezuo.560800_CSWD.zip</v>
      </c>
    </row>
    <row r="23" spans="1:10" x14ac:dyDescent="0.25">
      <c r="A23" t="s">
        <v>10</v>
      </c>
      <c r="B23" t="s">
        <v>34</v>
      </c>
      <c r="C23" t="s">
        <v>37</v>
      </c>
      <c r="D23">
        <v>525330</v>
      </c>
      <c r="E23" t="s">
        <v>13</v>
      </c>
      <c r="F23">
        <v>39.766669999999998</v>
      </c>
      <c r="G23">
        <v>98.483329999999995</v>
      </c>
      <c r="H23">
        <v>8</v>
      </c>
      <c r="I23">
        <v>1477.2</v>
      </c>
      <c r="J23" t="str">
        <f>HYPERLINK("https://climate.onebuilding.org/WMO_Region_2_Asia/CHN_China/GS_Gansu/CHN_GS_Jiuquan.525330_CSWD.zip")</f>
        <v>https://climate.onebuilding.org/WMO_Region_2_Asia/CHN_China/GS_Gansu/CHN_GS_Jiuquan.525330_CSWD.zip</v>
      </c>
    </row>
    <row r="24" spans="1:10" x14ac:dyDescent="0.25">
      <c r="A24" t="s">
        <v>10</v>
      </c>
      <c r="B24" t="s">
        <v>34</v>
      </c>
      <c r="C24" t="s">
        <v>38</v>
      </c>
      <c r="D24">
        <v>528890</v>
      </c>
      <c r="E24" t="s">
        <v>13</v>
      </c>
      <c r="F24">
        <v>36.049999999999997</v>
      </c>
      <c r="G24">
        <v>103.88330000000001</v>
      </c>
      <c r="H24">
        <v>8</v>
      </c>
      <c r="I24">
        <v>1517.2</v>
      </c>
      <c r="J24" t="str">
        <f>HYPERLINK("https://climate.onebuilding.org/WMO_Region_2_Asia/CHN_China/GS_Gansu/CHN_GS_Lanzhou.528890_CSWD.zip")</f>
        <v>https://climate.onebuilding.org/WMO_Region_2_Asia/CHN_China/GS_Gansu/CHN_GS_Lanzhou.528890_CSWD.zip</v>
      </c>
    </row>
    <row r="25" spans="1:10" x14ac:dyDescent="0.25">
      <c r="A25" t="s">
        <v>10</v>
      </c>
      <c r="B25" t="s">
        <v>34</v>
      </c>
      <c r="C25" t="s">
        <v>39</v>
      </c>
      <c r="D25">
        <v>526810</v>
      </c>
      <c r="E25" t="s">
        <v>13</v>
      </c>
      <c r="F25">
        <v>38.633330000000001</v>
      </c>
      <c r="G25">
        <v>103.08329999999999</v>
      </c>
      <c r="H25">
        <v>8</v>
      </c>
      <c r="I25">
        <v>1367.5</v>
      </c>
      <c r="J25" t="str">
        <f>HYPERLINK("https://climate.onebuilding.org/WMO_Region_2_Asia/CHN_China/GS_Gansu/CHN_GS_Minqin.526810_CSWD.zip")</f>
        <v>https://climate.onebuilding.org/WMO_Region_2_Asia/CHN_China/GS_Gansu/CHN_GS_Minqin.526810_CSWD.zip</v>
      </c>
    </row>
    <row r="26" spans="1:10" x14ac:dyDescent="0.25">
      <c r="A26" t="s">
        <v>10</v>
      </c>
      <c r="B26" t="s">
        <v>34</v>
      </c>
      <c r="C26" t="s">
        <v>40</v>
      </c>
      <c r="D26">
        <v>560930</v>
      </c>
      <c r="E26" t="s">
        <v>13</v>
      </c>
      <c r="F26">
        <v>34.433329999999998</v>
      </c>
      <c r="G26">
        <v>104.0167</v>
      </c>
      <c r="H26">
        <v>8</v>
      </c>
      <c r="I26">
        <v>2315</v>
      </c>
      <c r="J26" t="str">
        <f>HYPERLINK("https://climate.onebuilding.org/WMO_Region_2_Asia/CHN_China/GS_Gansu/CHN_GS_Minxian.560930_CSWD.zip")</f>
        <v>https://climate.onebuilding.org/WMO_Region_2_Asia/CHN_China/GS_Gansu/CHN_GS_Minxian.560930_CSWD.zip</v>
      </c>
    </row>
    <row r="27" spans="1:10" x14ac:dyDescent="0.25">
      <c r="A27" t="s">
        <v>10</v>
      </c>
      <c r="B27" t="s">
        <v>34</v>
      </c>
      <c r="C27" t="s">
        <v>41</v>
      </c>
      <c r="D27">
        <v>539150</v>
      </c>
      <c r="E27" t="s">
        <v>13</v>
      </c>
      <c r="F27">
        <v>35.549999999999997</v>
      </c>
      <c r="G27">
        <v>106.66670000000001</v>
      </c>
      <c r="H27">
        <v>8</v>
      </c>
      <c r="I27">
        <v>1346.6</v>
      </c>
      <c r="J27" t="str">
        <f>HYPERLINK("https://climate.onebuilding.org/WMO_Region_2_Asia/CHN_China/GS_Gansu/CHN_GS_Pingliang.539150_CSWD.zip")</f>
        <v>https://climate.onebuilding.org/WMO_Region_2_Asia/CHN_China/GS_Gansu/CHN_GS_Pingliang.539150_CSWD.zip</v>
      </c>
    </row>
    <row r="28" spans="1:10" x14ac:dyDescent="0.25">
      <c r="A28" t="s">
        <v>10</v>
      </c>
      <c r="B28" t="s">
        <v>34</v>
      </c>
      <c r="C28" t="s">
        <v>42</v>
      </c>
      <c r="D28">
        <v>570060</v>
      </c>
      <c r="E28" t="s">
        <v>13</v>
      </c>
      <c r="F28">
        <v>34.583329999999997</v>
      </c>
      <c r="G28">
        <v>105.75</v>
      </c>
      <c r="H28">
        <v>8</v>
      </c>
      <c r="I28">
        <v>1141.7</v>
      </c>
      <c r="J28" t="str">
        <f>HYPERLINK("https://climate.onebuilding.org/WMO_Region_2_Asia/CHN_China/GS_Gansu/CHN_GS_Tianshui.570060_CSWD.zip")</f>
        <v>https://climate.onebuilding.org/WMO_Region_2_Asia/CHN_China/GS_Gansu/CHN_GS_Tianshui.570060_CSWD.zip</v>
      </c>
    </row>
    <row r="29" spans="1:10" x14ac:dyDescent="0.25">
      <c r="A29" t="s">
        <v>10</v>
      </c>
      <c r="B29" t="s">
        <v>34</v>
      </c>
      <c r="C29" t="s">
        <v>43</v>
      </c>
      <c r="D29">
        <v>560960</v>
      </c>
      <c r="E29" t="s">
        <v>13</v>
      </c>
      <c r="F29">
        <v>33.4</v>
      </c>
      <c r="G29">
        <v>104.91670000000001</v>
      </c>
      <c r="H29">
        <v>8</v>
      </c>
      <c r="I29">
        <v>1079.0999999999999</v>
      </c>
      <c r="J29" t="str">
        <f>HYPERLINK("https://climate.onebuilding.org/WMO_Region_2_Asia/CHN_China/GS_Gansu/CHN_GS_Wudu.560960_CSWD.zip")</f>
        <v>https://climate.onebuilding.org/WMO_Region_2_Asia/CHN_China/GS_Gansu/CHN_GS_Wudu.560960_CSWD.zip</v>
      </c>
    </row>
    <row r="30" spans="1:10" x14ac:dyDescent="0.25">
      <c r="A30" t="s">
        <v>10</v>
      </c>
      <c r="B30" t="s">
        <v>34</v>
      </c>
      <c r="C30" t="s">
        <v>44</v>
      </c>
      <c r="D30">
        <v>527870</v>
      </c>
      <c r="E30" t="s">
        <v>13</v>
      </c>
      <c r="F30">
        <v>37.200000000000003</v>
      </c>
      <c r="G30">
        <v>102.86669999999999</v>
      </c>
      <c r="H30">
        <v>8</v>
      </c>
      <c r="I30">
        <v>3045.1</v>
      </c>
      <c r="J30" t="str">
        <f>HYPERLINK("https://climate.onebuilding.org/WMO_Region_2_Asia/CHN_China/GS_Gansu/CHN_GS_Wushaoling.527870_CSWD.zip")</f>
        <v>https://climate.onebuilding.org/WMO_Region_2_Asia/CHN_China/GS_Gansu/CHN_GS_Wushaoling.527870_CSWD.zip</v>
      </c>
    </row>
    <row r="31" spans="1:10" x14ac:dyDescent="0.25">
      <c r="A31" t="s">
        <v>10</v>
      </c>
      <c r="B31" t="s">
        <v>34</v>
      </c>
      <c r="C31" t="s">
        <v>45</v>
      </c>
      <c r="D31">
        <v>539230</v>
      </c>
      <c r="E31" t="s">
        <v>13</v>
      </c>
      <c r="F31">
        <v>35.733330000000002</v>
      </c>
      <c r="G31">
        <v>107.63330000000001</v>
      </c>
      <c r="H31">
        <v>8</v>
      </c>
      <c r="I31">
        <v>1421</v>
      </c>
      <c r="J31" t="str">
        <f>HYPERLINK("https://climate.onebuilding.org/WMO_Region_2_Asia/CHN_China/GS_Gansu/CHN_GS_Xifengzhen.539230_CSWD.zip")</f>
        <v>https://climate.onebuilding.org/WMO_Region_2_Asia/CHN_China/GS_Gansu/CHN_GS_Xifengzhen.539230_CSWD.zip</v>
      </c>
    </row>
    <row r="32" spans="1:10" x14ac:dyDescent="0.25">
      <c r="A32" t="s">
        <v>10</v>
      </c>
      <c r="B32" t="s">
        <v>34</v>
      </c>
      <c r="C32" t="s">
        <v>46</v>
      </c>
      <c r="D32">
        <v>524360</v>
      </c>
      <c r="E32" t="s">
        <v>13</v>
      </c>
      <c r="F32">
        <v>40.266669999999998</v>
      </c>
      <c r="G32">
        <v>97.033330000000007</v>
      </c>
      <c r="H32">
        <v>8</v>
      </c>
      <c r="I32">
        <v>1526</v>
      </c>
      <c r="J32" t="str">
        <f>HYPERLINK("https://climate.onebuilding.org/WMO_Region_2_Asia/CHN_China/GS_Gansu/CHN_GS_Yumenzhen.524360_CSWD.zip")</f>
        <v>https://climate.onebuilding.org/WMO_Region_2_Asia/CHN_China/GS_Gansu/CHN_GS_Yumenzhen.524360_CSWD.zip</v>
      </c>
    </row>
    <row r="33" spans="1:10" x14ac:dyDescent="0.25">
      <c r="A33" t="s">
        <v>10</v>
      </c>
      <c r="B33" t="s">
        <v>34</v>
      </c>
      <c r="C33" t="s">
        <v>47</v>
      </c>
      <c r="D33">
        <v>529830</v>
      </c>
      <c r="E33" t="s">
        <v>13</v>
      </c>
      <c r="F33">
        <v>35.866669999999999</v>
      </c>
      <c r="G33">
        <v>104.15</v>
      </c>
      <c r="H33">
        <v>8</v>
      </c>
      <c r="I33">
        <v>1874.4</v>
      </c>
      <c r="J33" t="str">
        <f>HYPERLINK("https://climate.onebuilding.org/WMO_Region_2_Asia/CHN_China/GS_Gansu/CHN_GS_Yuzhong.529830_CSWD.zip")</f>
        <v>https://climate.onebuilding.org/WMO_Region_2_Asia/CHN_China/GS_Gansu/CHN_GS_Yuzhong.529830_CSWD.zip</v>
      </c>
    </row>
    <row r="34" spans="1:10" x14ac:dyDescent="0.25">
      <c r="A34" t="s">
        <v>10</v>
      </c>
      <c r="B34" t="s">
        <v>48</v>
      </c>
      <c r="C34" t="s">
        <v>49</v>
      </c>
      <c r="D34">
        <v>596640</v>
      </c>
      <c r="E34" t="s">
        <v>13</v>
      </c>
      <c r="F34">
        <v>21.5</v>
      </c>
      <c r="G34">
        <v>111</v>
      </c>
      <c r="H34">
        <v>8</v>
      </c>
      <c r="I34">
        <v>11.8</v>
      </c>
      <c r="J34" t="str">
        <f>HYPERLINK("https://climate.onebuilding.org/WMO_Region_2_Asia/CHN_China/GD_Guangdong/CHN_GD_Dianbai.596640_CSWD.zip")</f>
        <v>https://climate.onebuilding.org/WMO_Region_2_Asia/CHN_China/GD_Guangdong/CHN_GD_Dianbai.596640_CSWD.zip</v>
      </c>
    </row>
    <row r="35" spans="1:10" x14ac:dyDescent="0.25">
      <c r="A35" t="s">
        <v>10</v>
      </c>
      <c r="B35" t="s">
        <v>48</v>
      </c>
      <c r="C35" t="s">
        <v>50</v>
      </c>
      <c r="D35">
        <v>592870</v>
      </c>
      <c r="E35" t="s">
        <v>13</v>
      </c>
      <c r="F35">
        <v>23.16667</v>
      </c>
      <c r="G35">
        <v>113.33329999999999</v>
      </c>
      <c r="H35">
        <v>8</v>
      </c>
      <c r="I35">
        <v>41</v>
      </c>
      <c r="J35" t="str">
        <f>HYPERLINK("https://climate.onebuilding.org/WMO_Region_2_Asia/CHN_China/GD_Guangdong/CHN_GD_Guangzhou.592870_CSWD.zip")</f>
        <v>https://climate.onebuilding.org/WMO_Region_2_Asia/CHN_China/GD_Guangdong/CHN_GD_Guangzhou.592870_CSWD.zip</v>
      </c>
    </row>
    <row r="36" spans="1:10" x14ac:dyDescent="0.25">
      <c r="A36" t="s">
        <v>10</v>
      </c>
      <c r="B36" t="s">
        <v>48</v>
      </c>
      <c r="C36" t="s">
        <v>51</v>
      </c>
      <c r="D36">
        <v>592930</v>
      </c>
      <c r="E36" t="s">
        <v>13</v>
      </c>
      <c r="F36">
        <v>23.733329999999999</v>
      </c>
      <c r="G36">
        <v>114.6833</v>
      </c>
      <c r="H36">
        <v>8</v>
      </c>
      <c r="I36">
        <v>40.6</v>
      </c>
      <c r="J36" t="str">
        <f>HYPERLINK("https://climate.onebuilding.org/WMO_Region_2_Asia/CHN_China/GD_Guangdong/CHN_GD_Heyuan.592930_CSWD.zip")</f>
        <v>https://climate.onebuilding.org/WMO_Region_2_Asia/CHN_China/GD_Guangdong/CHN_GD_Heyuan.592930_CSWD.zip</v>
      </c>
    </row>
    <row r="37" spans="1:10" x14ac:dyDescent="0.25">
      <c r="A37" t="s">
        <v>10</v>
      </c>
      <c r="B37" t="s">
        <v>48</v>
      </c>
      <c r="C37" t="s">
        <v>52</v>
      </c>
      <c r="D37">
        <v>579960</v>
      </c>
      <c r="E37" t="s">
        <v>13</v>
      </c>
      <c r="F37">
        <v>25.133330000000001</v>
      </c>
      <c r="G37">
        <v>114.3167</v>
      </c>
      <c r="H37">
        <v>8</v>
      </c>
      <c r="I37">
        <v>133.80000000000001</v>
      </c>
      <c r="J37" t="str">
        <f>HYPERLINK("https://climate.onebuilding.org/WMO_Region_2_Asia/CHN_China/GD_Guangdong/CHN_GD_Nanxiong.579960_CSWD.zip")</f>
        <v>https://climate.onebuilding.org/WMO_Region_2_Asia/CHN_China/GD_Guangdong/CHN_GD_Nanxiong.579960_CSWD.zip</v>
      </c>
    </row>
    <row r="38" spans="1:10" x14ac:dyDescent="0.25">
      <c r="A38" t="s">
        <v>10</v>
      </c>
      <c r="B38" t="s">
        <v>48</v>
      </c>
      <c r="C38" t="s">
        <v>53</v>
      </c>
      <c r="D38">
        <v>593160</v>
      </c>
      <c r="E38" t="s">
        <v>13</v>
      </c>
      <c r="F38">
        <v>23.4</v>
      </c>
      <c r="G38">
        <v>116.6833</v>
      </c>
      <c r="H38">
        <v>8</v>
      </c>
      <c r="I38">
        <v>2.9</v>
      </c>
      <c r="J38" t="str">
        <f>HYPERLINK("https://climate.onebuilding.org/WMO_Region_2_Asia/CHN_China/GD_Guangdong/CHN_GD_Shantou.593160_CSWD.zip")</f>
        <v>https://climate.onebuilding.org/WMO_Region_2_Asia/CHN_China/GD_Guangdong/CHN_GD_Shantou.593160_CSWD.zip</v>
      </c>
    </row>
    <row r="39" spans="1:10" x14ac:dyDescent="0.25">
      <c r="A39" t="s">
        <v>10</v>
      </c>
      <c r="B39" t="s">
        <v>48</v>
      </c>
      <c r="C39" t="s">
        <v>54</v>
      </c>
      <c r="D39">
        <v>595010</v>
      </c>
      <c r="E39" t="s">
        <v>13</v>
      </c>
      <c r="F39">
        <v>22.8</v>
      </c>
      <c r="G39">
        <v>115.36669999999999</v>
      </c>
      <c r="H39">
        <v>8</v>
      </c>
      <c r="I39">
        <v>17.3</v>
      </c>
      <c r="J39" t="str">
        <f>HYPERLINK("https://climate.onebuilding.org/WMO_Region_2_Asia/CHN_China/GD_Guangdong/CHN_GD_Shanwei.595010_CSWD.zip")</f>
        <v>https://climate.onebuilding.org/WMO_Region_2_Asia/CHN_China/GD_Guangdong/CHN_GD_Shanwei.595010_CSWD.zip</v>
      </c>
    </row>
    <row r="40" spans="1:10" x14ac:dyDescent="0.25">
      <c r="A40" t="s">
        <v>10</v>
      </c>
      <c r="B40" t="s">
        <v>48</v>
      </c>
      <c r="C40" t="s">
        <v>55</v>
      </c>
      <c r="D40">
        <v>590820</v>
      </c>
      <c r="E40" t="s">
        <v>13</v>
      </c>
      <c r="F40">
        <v>24.683330000000002</v>
      </c>
      <c r="G40">
        <v>113.6</v>
      </c>
      <c r="H40">
        <v>8</v>
      </c>
      <c r="I40">
        <v>61</v>
      </c>
      <c r="J40" t="str">
        <f>HYPERLINK("https://climate.onebuilding.org/WMO_Region_2_Asia/CHN_China/GD_Guangdong/CHN_GD_Shaoguan.590820_CSWD.zip")</f>
        <v>https://climate.onebuilding.org/WMO_Region_2_Asia/CHN_China/GD_Guangdong/CHN_GD_Shaoguan.590820_CSWD.zip</v>
      </c>
    </row>
    <row r="41" spans="1:10" x14ac:dyDescent="0.25">
      <c r="A41" t="s">
        <v>10</v>
      </c>
      <c r="B41" t="s">
        <v>48</v>
      </c>
      <c r="C41" t="s">
        <v>56</v>
      </c>
      <c r="D41">
        <v>596630</v>
      </c>
      <c r="E41" t="s">
        <v>13</v>
      </c>
      <c r="F41">
        <v>21.866669999999999</v>
      </c>
      <c r="G41">
        <v>111.9667</v>
      </c>
      <c r="H41">
        <v>8</v>
      </c>
      <c r="I41">
        <v>23.3</v>
      </c>
      <c r="J41" t="str">
        <f>HYPERLINK("https://climate.onebuilding.org/WMO_Region_2_Asia/CHN_China/GD_Guangdong/CHN_GD_Yangjiang.596630_CSWD.zip")</f>
        <v>https://climate.onebuilding.org/WMO_Region_2_Asia/CHN_China/GD_Guangdong/CHN_GD_Yangjiang.596630_CSWD.zip</v>
      </c>
    </row>
    <row r="42" spans="1:10" x14ac:dyDescent="0.25">
      <c r="A42" t="s">
        <v>10</v>
      </c>
      <c r="B42" t="s">
        <v>48</v>
      </c>
      <c r="C42" t="s">
        <v>57</v>
      </c>
      <c r="D42">
        <v>592940</v>
      </c>
      <c r="E42" t="s">
        <v>13</v>
      </c>
      <c r="F42">
        <v>23.33333</v>
      </c>
      <c r="G42">
        <v>113.83329999999999</v>
      </c>
      <c r="H42">
        <v>8</v>
      </c>
      <c r="I42">
        <v>38.9</v>
      </c>
      <c r="J42" t="str">
        <f>HYPERLINK("https://climate.onebuilding.org/WMO_Region_2_Asia/CHN_China/GD_Guangdong/CHN_GD_Zhengcheng.592940_CSWD.zip")</f>
        <v>https://climate.onebuilding.org/WMO_Region_2_Asia/CHN_China/GD_Guangdong/CHN_GD_Zhengcheng.592940_CSWD.zip</v>
      </c>
    </row>
    <row r="43" spans="1:10" x14ac:dyDescent="0.25">
      <c r="A43" t="s">
        <v>10</v>
      </c>
      <c r="B43" t="s">
        <v>58</v>
      </c>
      <c r="C43" t="s">
        <v>59</v>
      </c>
      <c r="D43">
        <v>592110</v>
      </c>
      <c r="E43" t="s">
        <v>13</v>
      </c>
      <c r="F43">
        <v>23.9</v>
      </c>
      <c r="G43">
        <v>106.6</v>
      </c>
      <c r="H43">
        <v>8</v>
      </c>
      <c r="I43">
        <v>173.5</v>
      </c>
      <c r="J43" t="str">
        <f>HYPERLINK("https://climate.onebuilding.org/WMO_Region_2_Asia/CHN_China/GX_Guangxi_Zhuang/CHN_GX_Baise.592110_CSWD.zip")</f>
        <v>https://climate.onebuilding.org/WMO_Region_2_Asia/CHN_China/GX_Guangxi_Zhuang/CHN_GX_Baise.592110_CSWD.zip</v>
      </c>
    </row>
    <row r="44" spans="1:10" x14ac:dyDescent="0.25">
      <c r="A44" t="s">
        <v>10</v>
      </c>
      <c r="B44" t="s">
        <v>58</v>
      </c>
      <c r="C44" t="s">
        <v>60</v>
      </c>
      <c r="D44">
        <v>590370</v>
      </c>
      <c r="E44" t="s">
        <v>13</v>
      </c>
      <c r="F44">
        <v>23.933330000000002</v>
      </c>
      <c r="G44">
        <v>108.1</v>
      </c>
      <c r="H44">
        <v>8</v>
      </c>
      <c r="I44">
        <v>170.8</v>
      </c>
      <c r="J44" t="str">
        <f>HYPERLINK("https://climate.onebuilding.org/WMO_Region_2_Asia/CHN_China/GX_Guangxi_Zhuang/CHN_GX_Duan.590370_CSWD.zip")</f>
        <v>https://climate.onebuilding.org/WMO_Region_2_Asia/CHN_China/GX_Guangxi_Zhuang/CHN_GX_Duan.590370_CSWD.zip</v>
      </c>
    </row>
    <row r="45" spans="1:10" x14ac:dyDescent="0.25">
      <c r="A45" t="s">
        <v>10</v>
      </c>
      <c r="B45" t="s">
        <v>58</v>
      </c>
      <c r="C45" t="s">
        <v>61</v>
      </c>
      <c r="D45">
        <v>579570</v>
      </c>
      <c r="E45" t="s">
        <v>13</v>
      </c>
      <c r="F45">
        <v>25.316669999999998</v>
      </c>
      <c r="G45">
        <v>110.3</v>
      </c>
      <c r="H45">
        <v>8</v>
      </c>
      <c r="I45">
        <v>164.4</v>
      </c>
      <c r="J45" t="str">
        <f>HYPERLINK("https://climate.onebuilding.org/WMO_Region_2_Asia/CHN_China/GX_Guangxi_Zhuang/CHN_GX_Guilin.579570_CSWD.zip")</f>
        <v>https://climate.onebuilding.org/WMO_Region_2_Asia/CHN_China/GX_Guangxi_Zhuang/CHN_GX_Guilin.579570_CSWD.zip</v>
      </c>
    </row>
    <row r="46" spans="1:10" x14ac:dyDescent="0.25">
      <c r="A46" t="s">
        <v>10</v>
      </c>
      <c r="B46" t="s">
        <v>58</v>
      </c>
      <c r="C46" t="s">
        <v>62</v>
      </c>
      <c r="D46">
        <v>592540</v>
      </c>
      <c r="E46" t="s">
        <v>13</v>
      </c>
      <c r="F46">
        <v>23.4</v>
      </c>
      <c r="G46">
        <v>110.08329999999999</v>
      </c>
      <c r="H46">
        <v>8</v>
      </c>
      <c r="I46">
        <v>42.5</v>
      </c>
      <c r="J46" t="str">
        <f>HYPERLINK("https://climate.onebuilding.org/WMO_Region_2_Asia/CHN_China/GX_Guangxi_Zhuang/CHN_GX_Guiping.592540_CSWD.zip")</f>
        <v>https://climate.onebuilding.org/WMO_Region_2_Asia/CHN_China/GX_Guangxi_Zhuang/CHN_GX_Guiping.592540_CSWD.zip</v>
      </c>
    </row>
    <row r="47" spans="1:10" x14ac:dyDescent="0.25">
      <c r="A47" t="s">
        <v>10</v>
      </c>
      <c r="B47" t="s">
        <v>58</v>
      </c>
      <c r="C47" t="s">
        <v>63</v>
      </c>
      <c r="D47">
        <v>590230</v>
      </c>
      <c r="E47" t="s">
        <v>13</v>
      </c>
      <c r="F47">
        <v>24.7</v>
      </c>
      <c r="G47">
        <v>108.05</v>
      </c>
      <c r="H47">
        <v>8</v>
      </c>
      <c r="I47">
        <v>211</v>
      </c>
      <c r="J47" t="str">
        <f>HYPERLINK("https://climate.onebuilding.org/WMO_Region_2_Asia/CHN_China/GX_Guangxi_Zhuang/CHN_GX_Hechi.590230_CSWD.zip")</f>
        <v>https://climate.onebuilding.org/WMO_Region_2_Asia/CHN_China/GX_Guangxi_Zhuang/CHN_GX_Hechi.590230_CSWD.zip</v>
      </c>
    </row>
    <row r="48" spans="1:10" x14ac:dyDescent="0.25">
      <c r="A48" t="s">
        <v>10</v>
      </c>
      <c r="B48" t="s">
        <v>58</v>
      </c>
      <c r="C48" t="s">
        <v>64</v>
      </c>
      <c r="D48">
        <v>594460</v>
      </c>
      <c r="E48" t="s">
        <v>13</v>
      </c>
      <c r="F48">
        <v>22.41667</v>
      </c>
      <c r="G48">
        <v>109.3</v>
      </c>
      <c r="H48">
        <v>8</v>
      </c>
      <c r="I48">
        <v>66.599999999999994</v>
      </c>
      <c r="J48" t="str">
        <f>HYPERLINK("https://climate.onebuilding.org/WMO_Region_2_Asia/CHN_China/GX_Guangxi_Zhuang/CHN_GX_Lingshan.594460_CSWD.zip")</f>
        <v>https://climate.onebuilding.org/WMO_Region_2_Asia/CHN_China/GX_Guangxi_Zhuang/CHN_GX_Lingshan.594460_CSWD.zip</v>
      </c>
    </row>
    <row r="49" spans="1:10" x14ac:dyDescent="0.25">
      <c r="A49" t="s">
        <v>10</v>
      </c>
      <c r="B49" t="s">
        <v>58</v>
      </c>
      <c r="C49" t="s">
        <v>65</v>
      </c>
      <c r="D49">
        <v>594170</v>
      </c>
      <c r="E49" t="s">
        <v>13</v>
      </c>
      <c r="F49">
        <v>22.33333</v>
      </c>
      <c r="G49">
        <v>106.85</v>
      </c>
      <c r="H49">
        <v>8</v>
      </c>
      <c r="I49">
        <v>128.80000000000001</v>
      </c>
      <c r="J49" t="str">
        <f>HYPERLINK("https://climate.onebuilding.org/WMO_Region_2_Asia/CHN_China/GX_Guangxi_Zhuang/CHN_GX_Longzhou.594170_CSWD.zip")</f>
        <v>https://climate.onebuilding.org/WMO_Region_2_Asia/CHN_China/GX_Guangxi_Zhuang/CHN_GX_Longzhou.594170_CSWD.zip</v>
      </c>
    </row>
    <row r="50" spans="1:10" x14ac:dyDescent="0.25">
      <c r="A50" t="s">
        <v>10</v>
      </c>
      <c r="B50" t="s">
        <v>58</v>
      </c>
      <c r="C50" t="s">
        <v>66</v>
      </c>
      <c r="D50">
        <v>594310</v>
      </c>
      <c r="E50" t="s">
        <v>13</v>
      </c>
      <c r="F50">
        <v>22.633330000000001</v>
      </c>
      <c r="G50">
        <v>108.2167</v>
      </c>
      <c r="H50">
        <v>8</v>
      </c>
      <c r="I50">
        <v>121.6</v>
      </c>
      <c r="J50" t="str">
        <f>HYPERLINK("https://climate.onebuilding.org/WMO_Region_2_Asia/CHN_China/GX_Guangxi_Zhuang/CHN_GX_Nanning.594310_CSWD.zip")</f>
        <v>https://climate.onebuilding.org/WMO_Region_2_Asia/CHN_China/GX_Guangxi_Zhuang/CHN_GX_Nanning.594310_CSWD.zip</v>
      </c>
    </row>
    <row r="51" spans="1:10" x14ac:dyDescent="0.25">
      <c r="A51" t="s">
        <v>10</v>
      </c>
      <c r="B51" t="s">
        <v>58</v>
      </c>
      <c r="C51" t="s">
        <v>67</v>
      </c>
      <c r="D51">
        <v>596320</v>
      </c>
      <c r="E51" t="s">
        <v>13</v>
      </c>
      <c r="F51">
        <v>21.95</v>
      </c>
      <c r="G51">
        <v>108.61669999999999</v>
      </c>
      <c r="H51">
        <v>8</v>
      </c>
      <c r="I51">
        <v>4.5</v>
      </c>
      <c r="J51" t="str">
        <f>HYPERLINK("https://climate.onebuilding.org/WMO_Region_2_Asia/CHN_China/GX_Guangxi_Zhuang/CHN_GX_Qinzhou.596320_CSWD.zip")</f>
        <v>https://climate.onebuilding.org/WMO_Region_2_Asia/CHN_China/GX_Guangxi_Zhuang/CHN_GX_Qinzhou.596320_CSWD.zip</v>
      </c>
    </row>
    <row r="52" spans="1:10" x14ac:dyDescent="0.25">
      <c r="A52" t="s">
        <v>10</v>
      </c>
      <c r="B52" t="s">
        <v>58</v>
      </c>
      <c r="C52" t="s">
        <v>68</v>
      </c>
      <c r="D52">
        <v>592650</v>
      </c>
      <c r="E52" t="s">
        <v>13</v>
      </c>
      <c r="F52">
        <v>23.483329999999999</v>
      </c>
      <c r="G52">
        <v>111.3</v>
      </c>
      <c r="H52">
        <v>8</v>
      </c>
      <c r="I52">
        <v>114.8</v>
      </c>
      <c r="J52" t="str">
        <f>HYPERLINK("https://climate.onebuilding.org/WMO_Region_2_Asia/CHN_China/GX_Guangxi_Zhuang/CHN_GX_Wuzhou.592650_CSWD.zip")</f>
        <v>https://climate.onebuilding.org/WMO_Region_2_Asia/CHN_China/GX_Guangxi_Zhuang/CHN_GX_Wuzhou.592650_CSWD.zip</v>
      </c>
    </row>
    <row r="53" spans="1:10" x14ac:dyDescent="0.25">
      <c r="A53" t="s">
        <v>10</v>
      </c>
      <c r="B53" t="s">
        <v>69</v>
      </c>
      <c r="C53" t="s">
        <v>70</v>
      </c>
      <c r="D53">
        <v>577070</v>
      </c>
      <c r="E53" t="s">
        <v>13</v>
      </c>
      <c r="F53">
        <v>27.3</v>
      </c>
      <c r="G53">
        <v>105.2833</v>
      </c>
      <c r="H53">
        <v>8</v>
      </c>
      <c r="I53">
        <v>1510.6</v>
      </c>
      <c r="J53" t="str">
        <f>HYPERLINK("https://climate.onebuilding.org/WMO_Region_2_Asia/CHN_China/GZ_Guizhou/CHN_GZ_Bijie.577070_CSWD.zip")</f>
        <v>https://climate.onebuilding.org/WMO_Region_2_Asia/CHN_China/GZ_Guizhou/CHN_GZ_Bijie.577070_CSWD.zip</v>
      </c>
    </row>
    <row r="54" spans="1:10" x14ac:dyDescent="0.25">
      <c r="A54" t="s">
        <v>10</v>
      </c>
      <c r="B54" t="s">
        <v>69</v>
      </c>
      <c r="C54" t="s">
        <v>71</v>
      </c>
      <c r="D54">
        <v>578160</v>
      </c>
      <c r="E54" t="s">
        <v>13</v>
      </c>
      <c r="F54">
        <v>26.58333</v>
      </c>
      <c r="G54">
        <v>106.7333</v>
      </c>
      <c r="H54">
        <v>8</v>
      </c>
      <c r="I54">
        <v>1223.8</v>
      </c>
      <c r="J54" t="str">
        <f>HYPERLINK("https://climate.onebuilding.org/WMO_Region_2_Asia/CHN_China/GZ_Guizhou/CHN_GZ_Guiyang.578160_CSWD.zip")</f>
        <v>https://climate.onebuilding.org/WMO_Region_2_Asia/CHN_China/GZ_Guizhou/CHN_GZ_Guiyang.578160_CSWD.zip</v>
      </c>
    </row>
    <row r="55" spans="1:10" x14ac:dyDescent="0.25">
      <c r="A55" t="s">
        <v>10</v>
      </c>
      <c r="B55" t="s">
        <v>69</v>
      </c>
      <c r="C55" t="s">
        <v>72</v>
      </c>
      <c r="D55">
        <v>578320</v>
      </c>
      <c r="E55" t="s">
        <v>13</v>
      </c>
      <c r="F55">
        <v>26.966670000000001</v>
      </c>
      <c r="G55">
        <v>108.66670000000001</v>
      </c>
      <c r="H55">
        <v>8</v>
      </c>
      <c r="I55">
        <v>626.9</v>
      </c>
      <c r="J55" t="str">
        <f>HYPERLINK("https://climate.onebuilding.org/WMO_Region_2_Asia/CHN_China/GZ_Guizhou/CHN_GZ_Sansui.578320_CSWD.zip")</f>
        <v>https://climate.onebuilding.org/WMO_Region_2_Asia/CHN_China/GZ_Guizhou/CHN_GZ_Sansui.578320_CSWD.zip</v>
      </c>
    </row>
    <row r="56" spans="1:10" x14ac:dyDescent="0.25">
      <c r="A56" t="s">
        <v>10</v>
      </c>
      <c r="B56" t="s">
        <v>69</v>
      </c>
      <c r="C56" t="s">
        <v>73</v>
      </c>
      <c r="D56">
        <v>576060</v>
      </c>
      <c r="E56" t="s">
        <v>13</v>
      </c>
      <c r="F56">
        <v>28.133330000000001</v>
      </c>
      <c r="G56">
        <v>106.83329999999999</v>
      </c>
      <c r="H56">
        <v>8</v>
      </c>
      <c r="I56">
        <v>972</v>
      </c>
      <c r="J56" t="str">
        <f>HYPERLINK("https://climate.onebuilding.org/WMO_Region_2_Asia/CHN_China/GZ_Guizhou/CHN_GZ_Tongzi.576060_CSWD.zip")</f>
        <v>https://climate.onebuilding.org/WMO_Region_2_Asia/CHN_China/GZ_Guizhou/CHN_GZ_Tongzi.576060_CSWD.zip</v>
      </c>
    </row>
    <row r="57" spans="1:10" x14ac:dyDescent="0.25">
      <c r="A57" t="s">
        <v>10</v>
      </c>
      <c r="B57" t="s">
        <v>69</v>
      </c>
      <c r="C57" t="s">
        <v>74</v>
      </c>
      <c r="D57">
        <v>566910</v>
      </c>
      <c r="E57" t="s">
        <v>13</v>
      </c>
      <c r="F57">
        <v>26.866669999999999</v>
      </c>
      <c r="G57">
        <v>104.2833</v>
      </c>
      <c r="H57">
        <v>8</v>
      </c>
      <c r="I57">
        <v>2237.5</v>
      </c>
      <c r="J57" t="str">
        <f>HYPERLINK("https://climate.onebuilding.org/WMO_Region_2_Asia/CHN_China/GZ_Guizhou/CHN_GZ_Weining.566910_CSWD.zip")</f>
        <v>https://climate.onebuilding.org/WMO_Region_2_Asia/CHN_China/GZ_Guizhou/CHN_GZ_Weining.566910_CSWD.zip</v>
      </c>
    </row>
    <row r="58" spans="1:10" x14ac:dyDescent="0.25">
      <c r="A58" t="s">
        <v>10</v>
      </c>
      <c r="B58" t="s">
        <v>69</v>
      </c>
      <c r="C58" t="s">
        <v>75</v>
      </c>
      <c r="D58">
        <v>579020</v>
      </c>
      <c r="E58" t="s">
        <v>13</v>
      </c>
      <c r="F58">
        <v>25.433330000000002</v>
      </c>
      <c r="G58">
        <v>105.1833</v>
      </c>
      <c r="H58">
        <v>8</v>
      </c>
      <c r="I58">
        <v>1378.5</v>
      </c>
      <c r="J58" t="str">
        <f>HYPERLINK("https://climate.onebuilding.org/WMO_Region_2_Asia/CHN_China/GZ_Guizhou/CHN_GZ_Xingyi.579020_CSWD.zip")</f>
        <v>https://climate.onebuilding.org/WMO_Region_2_Asia/CHN_China/GZ_Guizhou/CHN_GZ_Xingyi.579020_CSWD.zip</v>
      </c>
    </row>
    <row r="59" spans="1:10" x14ac:dyDescent="0.25">
      <c r="A59" t="s">
        <v>10</v>
      </c>
      <c r="B59" t="s">
        <v>69</v>
      </c>
      <c r="C59" t="s">
        <v>76</v>
      </c>
      <c r="D59">
        <v>577130</v>
      </c>
      <c r="E59" t="s">
        <v>13</v>
      </c>
      <c r="F59">
        <v>27.7</v>
      </c>
      <c r="G59">
        <v>106.88330000000001</v>
      </c>
      <c r="H59">
        <v>8</v>
      </c>
      <c r="I59">
        <v>843.9</v>
      </c>
      <c r="J59" t="str">
        <f>HYPERLINK("https://climate.onebuilding.org/WMO_Region_2_Asia/CHN_China/GZ_Guizhou/CHN_GZ_Zunyi.577130_CSWD.zip")</f>
        <v>https://climate.onebuilding.org/WMO_Region_2_Asia/CHN_China/GZ_Guizhou/CHN_GZ_Zunyi.577130_CSWD.zip</v>
      </c>
    </row>
    <row r="60" spans="1:10" x14ac:dyDescent="0.25">
      <c r="A60" t="s">
        <v>10</v>
      </c>
      <c r="B60" t="s">
        <v>77</v>
      </c>
      <c r="C60" t="s">
        <v>78</v>
      </c>
      <c r="D60">
        <v>598380</v>
      </c>
      <c r="E60" t="s">
        <v>13</v>
      </c>
      <c r="F60">
        <v>19.100000000000001</v>
      </c>
      <c r="G60">
        <v>108.61669999999999</v>
      </c>
      <c r="H60">
        <v>8</v>
      </c>
      <c r="I60">
        <v>8.4</v>
      </c>
      <c r="J60" t="str">
        <f>HYPERLINK("https://climate.onebuilding.org/WMO_Region_2_Asia/CHN_China/HI_Hainan/CHN_HI_Dongfang.598380_CSWD.zip")</f>
        <v>https://climate.onebuilding.org/WMO_Region_2_Asia/CHN_China/HI_Hainan/CHN_HI_Dongfang.598380_CSWD.zip</v>
      </c>
    </row>
    <row r="61" spans="1:10" x14ac:dyDescent="0.25">
      <c r="A61" t="s">
        <v>10</v>
      </c>
      <c r="B61" t="s">
        <v>77</v>
      </c>
      <c r="C61" t="s">
        <v>79</v>
      </c>
      <c r="D61">
        <v>597580</v>
      </c>
      <c r="E61" t="s">
        <v>13</v>
      </c>
      <c r="F61">
        <v>20.033329999999999</v>
      </c>
      <c r="G61">
        <v>110.35</v>
      </c>
      <c r="H61">
        <v>8</v>
      </c>
      <c r="I61">
        <v>13.9</v>
      </c>
      <c r="J61" t="str">
        <f>HYPERLINK("https://climate.onebuilding.org/WMO_Region_2_Asia/CHN_China/HI_Hainan/CHN_HI_Haikou.597580_CSWD.zip")</f>
        <v>https://climate.onebuilding.org/WMO_Region_2_Asia/CHN_China/HI_Hainan/CHN_HI_Haikou.597580_CSWD.zip</v>
      </c>
    </row>
    <row r="62" spans="1:10" x14ac:dyDescent="0.25">
      <c r="A62" t="s">
        <v>10</v>
      </c>
      <c r="B62" t="s">
        <v>77</v>
      </c>
      <c r="C62" t="s">
        <v>80</v>
      </c>
      <c r="D62">
        <v>598550</v>
      </c>
      <c r="E62" t="s">
        <v>13</v>
      </c>
      <c r="F62">
        <v>19.233329999999999</v>
      </c>
      <c r="G62">
        <v>110.4667</v>
      </c>
      <c r="H62">
        <v>8</v>
      </c>
      <c r="I62">
        <v>24</v>
      </c>
      <c r="J62" t="str">
        <f>HYPERLINK("https://climate.onebuilding.org/WMO_Region_2_Asia/CHN_China/HI_Hainan/CHN_HI_Qionghai.598550_CSWD.zip")</f>
        <v>https://climate.onebuilding.org/WMO_Region_2_Asia/CHN_China/HI_Hainan/CHN_HI_Qionghai.598550_CSWD.zip</v>
      </c>
    </row>
    <row r="63" spans="1:10" x14ac:dyDescent="0.25">
      <c r="A63" t="s">
        <v>10</v>
      </c>
      <c r="B63" t="s">
        <v>81</v>
      </c>
      <c r="C63" t="s">
        <v>82</v>
      </c>
      <c r="D63">
        <v>544230</v>
      </c>
      <c r="E63" t="s">
        <v>13</v>
      </c>
      <c r="F63">
        <v>40.983330000000002</v>
      </c>
      <c r="G63">
        <v>117.95</v>
      </c>
      <c r="H63">
        <v>8</v>
      </c>
      <c r="I63">
        <v>385.9</v>
      </c>
      <c r="J63" t="str">
        <f>HYPERLINK("https://climate.onebuilding.org/WMO_Region_2_Asia/CHN_China/HE_Hebei/CHN_HE_Chengde.544230_CSWD.zip")</f>
        <v>https://climate.onebuilding.org/WMO_Region_2_Asia/CHN_China/HE_Hebei/CHN_HE_Chengde.544230_CSWD.zip</v>
      </c>
    </row>
    <row r="64" spans="1:10" x14ac:dyDescent="0.25">
      <c r="A64" t="s">
        <v>10</v>
      </c>
      <c r="B64" t="s">
        <v>81</v>
      </c>
      <c r="C64" t="s">
        <v>83</v>
      </c>
      <c r="D64">
        <v>543080</v>
      </c>
      <c r="E64" t="s">
        <v>13</v>
      </c>
      <c r="F64">
        <v>41.216670000000001</v>
      </c>
      <c r="G64">
        <v>116.63330000000001</v>
      </c>
      <c r="H64">
        <v>8</v>
      </c>
      <c r="I64">
        <v>661.2</v>
      </c>
      <c r="J64" t="str">
        <f>HYPERLINK("https://climate.onebuilding.org/WMO_Region_2_Asia/CHN_China/HE_Hebei/CHN_HE_Fengning.543080_CSWD.zip")</f>
        <v>https://climate.onebuilding.org/WMO_Region_2_Asia/CHN_China/HE_Hebei/CHN_HE_Fengning.543080_CSWD.zip</v>
      </c>
    </row>
    <row r="65" spans="1:10" x14ac:dyDescent="0.25">
      <c r="A65" t="s">
        <v>10</v>
      </c>
      <c r="B65" t="s">
        <v>81</v>
      </c>
      <c r="C65" t="s">
        <v>84</v>
      </c>
      <c r="D65">
        <v>544050</v>
      </c>
      <c r="E65" t="s">
        <v>13</v>
      </c>
      <c r="F65">
        <v>40.4</v>
      </c>
      <c r="G65">
        <v>115.5</v>
      </c>
      <c r="H65">
        <v>8</v>
      </c>
      <c r="I65">
        <v>536</v>
      </c>
      <c r="J65" t="str">
        <f>HYPERLINK("https://climate.onebuilding.org/WMO_Region_2_Asia/CHN_China/HE_Hebei/CHN_HE_Huailai.544050_CSWD.zip")</f>
        <v>https://climate.onebuilding.org/WMO_Region_2_Asia/CHN_China/HE_Hebei/CHN_HE_Huailai.544050_CSWD.zip</v>
      </c>
    </row>
    <row r="66" spans="1:10" x14ac:dyDescent="0.25">
      <c r="A66" t="s">
        <v>10</v>
      </c>
      <c r="B66" t="s">
        <v>81</v>
      </c>
      <c r="C66" t="s">
        <v>85</v>
      </c>
      <c r="D66">
        <v>545390</v>
      </c>
      <c r="E66" t="s">
        <v>13</v>
      </c>
      <c r="F66">
        <v>39.433329999999998</v>
      </c>
      <c r="G66">
        <v>118.88330000000001</v>
      </c>
      <c r="H66">
        <v>8</v>
      </c>
      <c r="I66">
        <v>10</v>
      </c>
      <c r="J66" t="str">
        <f>HYPERLINK("https://climate.onebuilding.org/WMO_Region_2_Asia/CHN_China/HE_Hebei/CHN_HE_Leting.545390_CSWD.zip")</f>
        <v>https://climate.onebuilding.org/WMO_Region_2_Asia/CHN_China/HE_Hebei/CHN_HE_Leting.545390_CSWD.zip</v>
      </c>
    </row>
    <row r="67" spans="1:10" x14ac:dyDescent="0.25">
      <c r="A67" t="s">
        <v>10</v>
      </c>
      <c r="B67" t="s">
        <v>81</v>
      </c>
      <c r="C67" t="s">
        <v>86</v>
      </c>
      <c r="D67">
        <v>546060</v>
      </c>
      <c r="E67" t="s">
        <v>13</v>
      </c>
      <c r="F67">
        <v>38.233330000000002</v>
      </c>
      <c r="G67">
        <v>115.7333</v>
      </c>
      <c r="H67">
        <v>8</v>
      </c>
      <c r="I67">
        <v>19</v>
      </c>
      <c r="J67" t="str">
        <f>HYPERLINK("https://climate.onebuilding.org/WMO_Region_2_Asia/CHN_China/HE_Hebei/CHN_HE_Raoyang.546060_CSWD.zip")</f>
        <v>https://climate.onebuilding.org/WMO_Region_2_Asia/CHN_China/HE_Hebei/CHN_HE_Raoyang.546060_CSWD.zip</v>
      </c>
    </row>
    <row r="68" spans="1:10" x14ac:dyDescent="0.25">
      <c r="A68" t="s">
        <v>10</v>
      </c>
      <c r="B68" t="s">
        <v>81</v>
      </c>
      <c r="C68" t="s">
        <v>87</v>
      </c>
      <c r="D68">
        <v>536980</v>
      </c>
      <c r="E68" t="s">
        <v>13</v>
      </c>
      <c r="F68">
        <v>38.033329999999999</v>
      </c>
      <c r="G68">
        <v>114.41670000000001</v>
      </c>
      <c r="H68">
        <v>8</v>
      </c>
      <c r="I68">
        <v>81</v>
      </c>
      <c r="J68" t="str">
        <f>HYPERLINK("https://climate.onebuilding.org/WMO_Region_2_Asia/CHN_China/HE_Hebei/CHN_HE_Shijiazhuang.536980_CSWD.zip")</f>
        <v>https://climate.onebuilding.org/WMO_Region_2_Asia/CHN_China/HE_Hebei/CHN_HE_Shijiazhuang.536980_CSWD.zip</v>
      </c>
    </row>
    <row r="69" spans="1:10" x14ac:dyDescent="0.25">
      <c r="A69" t="s">
        <v>10</v>
      </c>
      <c r="B69" t="s">
        <v>81</v>
      </c>
      <c r="C69" t="s">
        <v>88</v>
      </c>
      <c r="D69">
        <v>537980</v>
      </c>
      <c r="E69" t="s">
        <v>13</v>
      </c>
      <c r="F69">
        <v>37.066670000000002</v>
      </c>
      <c r="G69">
        <v>114.5</v>
      </c>
      <c r="H69">
        <v>8</v>
      </c>
      <c r="I69">
        <v>77.3</v>
      </c>
      <c r="J69" t="str">
        <f>HYPERLINK("https://climate.onebuilding.org/WMO_Region_2_Asia/CHN_China/HE_Hebei/CHN_HE_Xingtai.537980_CSWD.zip")</f>
        <v>https://climate.onebuilding.org/WMO_Region_2_Asia/CHN_China/HE_Hebei/CHN_HE_Xingtai.537980_CSWD.zip</v>
      </c>
    </row>
    <row r="70" spans="1:10" x14ac:dyDescent="0.25">
      <c r="A70" t="s">
        <v>10</v>
      </c>
      <c r="B70" t="s">
        <v>81</v>
      </c>
      <c r="C70" t="s">
        <v>89</v>
      </c>
      <c r="D70">
        <v>533990</v>
      </c>
      <c r="E70" t="s">
        <v>13</v>
      </c>
      <c r="F70">
        <v>41.15</v>
      </c>
      <c r="G70">
        <v>114.7</v>
      </c>
      <c r="H70">
        <v>8</v>
      </c>
      <c r="I70">
        <v>1393.3</v>
      </c>
      <c r="J70" t="str">
        <f>HYPERLINK("https://climate.onebuilding.org/WMO_Region_2_Asia/CHN_China/HE_Hebei/CHN_HE_Zhangbei.533990_CSWD.zip")</f>
        <v>https://climate.onebuilding.org/WMO_Region_2_Asia/CHN_China/HE_Hebei/CHN_HE_Zhangbei.533990_CSWD.zip</v>
      </c>
    </row>
    <row r="71" spans="1:10" x14ac:dyDescent="0.25">
      <c r="A71" t="s">
        <v>10</v>
      </c>
      <c r="B71" t="s">
        <v>90</v>
      </c>
      <c r="C71" t="s">
        <v>91</v>
      </c>
      <c r="D71">
        <v>508540</v>
      </c>
      <c r="E71" t="s">
        <v>13</v>
      </c>
      <c r="F71">
        <v>46.383330000000001</v>
      </c>
      <c r="G71">
        <v>125.3167</v>
      </c>
      <c r="H71">
        <v>8</v>
      </c>
      <c r="I71">
        <v>149.30000000000001</v>
      </c>
      <c r="J71" t="str">
        <f>HYPERLINK("https://climate.onebuilding.org/WMO_Region_2_Asia/CHN_China/HL_Heilongjiang/CHN_HL_Anda.508540_CSWD.zip")</f>
        <v>https://climate.onebuilding.org/WMO_Region_2_Asia/CHN_China/HL_Heilongjiang/CHN_HL_Anda.508540_CSWD.zip</v>
      </c>
    </row>
    <row r="72" spans="1:10" x14ac:dyDescent="0.25">
      <c r="A72" t="s">
        <v>10</v>
      </c>
      <c r="B72" t="s">
        <v>90</v>
      </c>
      <c r="C72" t="s">
        <v>92</v>
      </c>
      <c r="D72">
        <v>507880</v>
      </c>
      <c r="E72" t="s">
        <v>13</v>
      </c>
      <c r="F72">
        <v>47.233330000000002</v>
      </c>
      <c r="G72">
        <v>131.98330000000001</v>
      </c>
      <c r="H72">
        <v>8</v>
      </c>
      <c r="I72">
        <v>66.400000000000006</v>
      </c>
      <c r="J72" t="str">
        <f>HYPERLINK("https://climate.onebuilding.org/WMO_Region_2_Asia/CHN_China/HL_Heilongjiang/CHN_HL_Fujin.507880_CSWD.zip")</f>
        <v>https://climate.onebuilding.org/WMO_Region_2_Asia/CHN_China/HL_Heilongjiang/CHN_HL_Fujin.507880_CSWD.zip</v>
      </c>
    </row>
    <row r="73" spans="1:10" x14ac:dyDescent="0.25">
      <c r="A73" t="s">
        <v>10</v>
      </c>
      <c r="B73" t="s">
        <v>90</v>
      </c>
      <c r="C73" t="s">
        <v>93</v>
      </c>
      <c r="D73">
        <v>507420</v>
      </c>
      <c r="E73" t="s">
        <v>13</v>
      </c>
      <c r="F73">
        <v>47.783329999999999</v>
      </c>
      <c r="G73">
        <v>124.4833</v>
      </c>
      <c r="H73">
        <v>8</v>
      </c>
      <c r="I73">
        <v>162.69999999999999</v>
      </c>
      <c r="J73" t="str">
        <f>HYPERLINK("https://climate.onebuilding.org/WMO_Region_2_Asia/CHN_China/HL_Heilongjiang/CHN_HL_Fuyu.507420_CSWD.zip")</f>
        <v>https://climate.onebuilding.org/WMO_Region_2_Asia/CHN_China/HL_Heilongjiang/CHN_HL_Fuyu.507420_CSWD.zip</v>
      </c>
    </row>
    <row r="74" spans="1:10" x14ac:dyDescent="0.25">
      <c r="A74" t="s">
        <v>10</v>
      </c>
      <c r="B74" t="s">
        <v>90</v>
      </c>
      <c r="C74" t="s">
        <v>94</v>
      </c>
      <c r="D74">
        <v>507560</v>
      </c>
      <c r="E74" t="s">
        <v>13</v>
      </c>
      <c r="F74">
        <v>47.433329999999998</v>
      </c>
      <c r="G74">
        <v>126.9667</v>
      </c>
      <c r="H74">
        <v>8</v>
      </c>
      <c r="I74">
        <v>239.2</v>
      </c>
      <c r="J74" t="str">
        <f>HYPERLINK("https://climate.onebuilding.org/WMO_Region_2_Asia/CHN_China/HL_Heilongjiang/CHN_HL_Hailun.507560_CSWD.zip")</f>
        <v>https://climate.onebuilding.org/WMO_Region_2_Asia/CHN_China/HL_Heilongjiang/CHN_HL_Hailun.507560_CSWD.zip</v>
      </c>
    </row>
    <row r="75" spans="1:10" x14ac:dyDescent="0.25">
      <c r="A75" t="s">
        <v>10</v>
      </c>
      <c r="B75" t="s">
        <v>90</v>
      </c>
      <c r="C75" t="s">
        <v>95</v>
      </c>
      <c r="D75">
        <v>509530</v>
      </c>
      <c r="E75" t="s">
        <v>13</v>
      </c>
      <c r="F75">
        <v>45.75</v>
      </c>
      <c r="G75">
        <v>126.7667</v>
      </c>
      <c r="H75">
        <v>8</v>
      </c>
      <c r="I75">
        <v>142.30000000000001</v>
      </c>
      <c r="J75" t="str">
        <f>HYPERLINK("https://climate.onebuilding.org/WMO_Region_2_Asia/CHN_China/HL_Heilongjiang/CHN_HL_Harbin.509530_CSWD.zip")</f>
        <v>https://climate.onebuilding.org/WMO_Region_2_Asia/CHN_China/HL_Heilongjiang/CHN_HL_Harbin.509530_CSWD.zip</v>
      </c>
    </row>
    <row r="76" spans="1:10" x14ac:dyDescent="0.25">
      <c r="A76" t="s">
        <v>10</v>
      </c>
      <c r="B76" t="s">
        <v>90</v>
      </c>
      <c r="C76" t="s">
        <v>96</v>
      </c>
      <c r="D76">
        <v>503530</v>
      </c>
      <c r="E76" t="s">
        <v>13</v>
      </c>
      <c r="F76">
        <v>51.716670000000001</v>
      </c>
      <c r="G76">
        <v>126.65</v>
      </c>
      <c r="H76">
        <v>8</v>
      </c>
      <c r="I76">
        <v>177.4</v>
      </c>
      <c r="J76" t="str">
        <f>HYPERLINK("https://climate.onebuilding.org/WMO_Region_2_Asia/CHN_China/HL_Heilongjiang/CHN_HL_Huma.503530_CSWD.zip")</f>
        <v>https://climate.onebuilding.org/WMO_Region_2_Asia/CHN_China/HL_Heilongjiang/CHN_HL_Huma.503530_CSWD.zip</v>
      </c>
    </row>
    <row r="77" spans="1:10" x14ac:dyDescent="0.25">
      <c r="A77" t="s">
        <v>10</v>
      </c>
      <c r="B77" t="s">
        <v>90</v>
      </c>
      <c r="C77" t="s">
        <v>97</v>
      </c>
      <c r="D77">
        <v>508730</v>
      </c>
      <c r="E77" t="s">
        <v>13</v>
      </c>
      <c r="F77">
        <v>46.816670000000002</v>
      </c>
      <c r="G77">
        <v>130.2833</v>
      </c>
      <c r="H77">
        <v>8</v>
      </c>
      <c r="I77">
        <v>81.2</v>
      </c>
      <c r="J77" t="str">
        <f>HYPERLINK("https://climate.onebuilding.org/WMO_Region_2_Asia/CHN_China/HL_Heilongjiang/CHN_HL_Jiamusi.508730_CSWD.zip")</f>
        <v>https://climate.onebuilding.org/WMO_Region_2_Asia/CHN_China/HL_Heilongjiang/CHN_HL_Jiamusi.508730_CSWD.zip</v>
      </c>
    </row>
    <row r="78" spans="1:10" x14ac:dyDescent="0.25">
      <c r="A78" t="s">
        <v>10</v>
      </c>
      <c r="B78" t="s">
        <v>90</v>
      </c>
      <c r="C78" t="s">
        <v>98</v>
      </c>
      <c r="D78">
        <v>509780</v>
      </c>
      <c r="E78" t="s">
        <v>13</v>
      </c>
      <c r="F78">
        <v>45.283329999999999</v>
      </c>
      <c r="G78">
        <v>130.94999999999999</v>
      </c>
      <c r="H78">
        <v>8</v>
      </c>
      <c r="I78">
        <v>238.3</v>
      </c>
      <c r="J78" t="str">
        <f>HYPERLINK("https://climate.onebuilding.org/WMO_Region_2_Asia/CHN_China/HL_Heilongjiang/CHN_HL_Jixi.509780_CSWD.zip")</f>
        <v>https://climate.onebuilding.org/WMO_Region_2_Asia/CHN_China/HL_Heilongjiang/CHN_HL_Jixi.509780_CSWD.zip</v>
      </c>
    </row>
    <row r="79" spans="1:10" x14ac:dyDescent="0.25">
      <c r="A79" t="s">
        <v>10</v>
      </c>
      <c r="B79" t="s">
        <v>90</v>
      </c>
      <c r="C79" t="s">
        <v>99</v>
      </c>
      <c r="D79">
        <v>506580</v>
      </c>
      <c r="E79" t="s">
        <v>13</v>
      </c>
      <c r="F79">
        <v>48.05</v>
      </c>
      <c r="G79">
        <v>125.88330000000001</v>
      </c>
      <c r="H79">
        <v>8</v>
      </c>
      <c r="I79">
        <v>234.6</v>
      </c>
      <c r="J79" t="str">
        <f>HYPERLINK("https://climate.onebuilding.org/WMO_Region_2_Asia/CHN_China/HL_Heilongjiang/CHN_HL_Keshan.506580_CSWD.zip")</f>
        <v>https://climate.onebuilding.org/WMO_Region_2_Asia/CHN_China/HL_Heilongjiang/CHN_HL_Keshan.506580_CSWD.zip</v>
      </c>
    </row>
    <row r="80" spans="1:10" x14ac:dyDescent="0.25">
      <c r="A80" t="s">
        <v>10</v>
      </c>
      <c r="B80" t="s">
        <v>90</v>
      </c>
      <c r="C80" t="s">
        <v>100</v>
      </c>
      <c r="D80">
        <v>501360</v>
      </c>
      <c r="E80" t="s">
        <v>13</v>
      </c>
      <c r="F80">
        <v>52.966670000000001</v>
      </c>
      <c r="G80">
        <v>122.5167</v>
      </c>
      <c r="H80">
        <v>8</v>
      </c>
      <c r="I80">
        <v>433</v>
      </c>
      <c r="J80" t="str">
        <f>HYPERLINK("https://climate.onebuilding.org/WMO_Region_2_Asia/CHN_China/HL_Heilongjiang/CHN_HL_Mohe.501360_CSWD.zip")</f>
        <v>https://climate.onebuilding.org/WMO_Region_2_Asia/CHN_China/HL_Heilongjiang/CHN_HL_Mohe.501360_CSWD.zip</v>
      </c>
    </row>
    <row r="81" spans="1:10" x14ac:dyDescent="0.25">
      <c r="A81" t="s">
        <v>10</v>
      </c>
      <c r="B81" t="s">
        <v>90</v>
      </c>
      <c r="C81" t="s">
        <v>101</v>
      </c>
      <c r="D81">
        <v>540940</v>
      </c>
      <c r="E81" t="s">
        <v>13</v>
      </c>
      <c r="F81">
        <v>44.566670000000002</v>
      </c>
      <c r="G81">
        <v>129.6</v>
      </c>
      <c r="H81">
        <v>8</v>
      </c>
      <c r="I81">
        <v>241.4</v>
      </c>
      <c r="J81" t="str">
        <f>HYPERLINK("https://climate.onebuilding.org/WMO_Region_2_Asia/CHN_China/HL_Heilongjiang/CHN_HL_Mudanjiang.540940_CSWD.zip")</f>
        <v>https://climate.onebuilding.org/WMO_Region_2_Asia/CHN_China/HL_Heilongjiang/CHN_HL_Mudanjiang.540940_CSWD.zip</v>
      </c>
    </row>
    <row r="82" spans="1:10" x14ac:dyDescent="0.25">
      <c r="A82" t="s">
        <v>10</v>
      </c>
      <c r="B82" t="s">
        <v>90</v>
      </c>
      <c r="C82" t="s">
        <v>102</v>
      </c>
      <c r="D82">
        <v>505570</v>
      </c>
      <c r="E82" t="s">
        <v>13</v>
      </c>
      <c r="F82">
        <v>49.166670000000003</v>
      </c>
      <c r="G82">
        <v>125.2333</v>
      </c>
      <c r="H82">
        <v>8</v>
      </c>
      <c r="I82">
        <v>242.2</v>
      </c>
      <c r="J82" t="str">
        <f>HYPERLINK("https://climate.onebuilding.org/WMO_Region_2_Asia/CHN_China/HL_Heilongjiang/CHN_HL_Nenjiang.505570_CSWD.zip")</f>
        <v>https://climate.onebuilding.org/WMO_Region_2_Asia/CHN_China/HL_Heilongjiang/CHN_HL_Nenjiang.505570_CSWD.zip</v>
      </c>
    </row>
    <row r="83" spans="1:10" x14ac:dyDescent="0.25">
      <c r="A83" t="s">
        <v>10</v>
      </c>
      <c r="B83" t="s">
        <v>90</v>
      </c>
      <c r="C83" t="s">
        <v>103</v>
      </c>
      <c r="D83">
        <v>507450</v>
      </c>
      <c r="E83" t="s">
        <v>13</v>
      </c>
      <c r="F83">
        <v>47.383330000000001</v>
      </c>
      <c r="G83">
        <v>123.91670000000001</v>
      </c>
      <c r="H83">
        <v>8</v>
      </c>
      <c r="I83">
        <v>147.1</v>
      </c>
      <c r="J83" t="str">
        <f>HYPERLINK("https://climate.onebuilding.org/WMO_Region_2_Asia/CHN_China/HL_Heilongjiang/CHN_HL_Qiqihar.507450_CSWD.zip")</f>
        <v>https://climate.onebuilding.org/WMO_Region_2_Asia/CHN_China/HL_Heilongjiang/CHN_HL_Qiqihar.507450_CSWD.zip</v>
      </c>
    </row>
    <row r="84" spans="1:10" x14ac:dyDescent="0.25">
      <c r="A84" t="s">
        <v>10</v>
      </c>
      <c r="B84" t="s">
        <v>90</v>
      </c>
      <c r="C84" t="s">
        <v>104</v>
      </c>
      <c r="D84">
        <v>509680</v>
      </c>
      <c r="E84" t="s">
        <v>13</v>
      </c>
      <c r="F84">
        <v>45.216670000000001</v>
      </c>
      <c r="G84">
        <v>127.9667</v>
      </c>
      <c r="H84">
        <v>8</v>
      </c>
      <c r="I84">
        <v>189.7</v>
      </c>
      <c r="J84" t="str">
        <f>HYPERLINK("https://climate.onebuilding.org/WMO_Region_2_Asia/CHN_China/HL_Heilongjiang/CHN_HL_Shangzhi.509680_CSWD.zip")</f>
        <v>https://climate.onebuilding.org/WMO_Region_2_Asia/CHN_China/HL_Heilongjiang/CHN_HL_Shangzhi.509680_CSWD.zip</v>
      </c>
    </row>
    <row r="85" spans="1:10" x14ac:dyDescent="0.25">
      <c r="A85" t="s">
        <v>10</v>
      </c>
      <c r="B85" t="s">
        <v>90</v>
      </c>
      <c r="C85" t="s">
        <v>105</v>
      </c>
      <c r="D85">
        <v>540960</v>
      </c>
      <c r="E85" t="s">
        <v>13</v>
      </c>
      <c r="F85">
        <v>44.383330000000001</v>
      </c>
      <c r="G85">
        <v>131.16669999999999</v>
      </c>
      <c r="H85">
        <v>8</v>
      </c>
      <c r="I85">
        <v>567.79999999999995</v>
      </c>
      <c r="J85" t="str">
        <f>HYPERLINK("https://climate.onebuilding.org/WMO_Region_2_Asia/CHN_China/HL_Heilongjiang/CHN_HL_Suifenhe.540960_CSWD.zip")</f>
        <v>https://climate.onebuilding.org/WMO_Region_2_Asia/CHN_China/HL_Heilongjiang/CHN_HL_Suifenhe.540960_CSWD.zip</v>
      </c>
    </row>
    <row r="86" spans="1:10" x14ac:dyDescent="0.25">
      <c r="A86" t="s">
        <v>10</v>
      </c>
      <c r="B86" t="s">
        <v>90</v>
      </c>
      <c r="C86" t="s">
        <v>106</v>
      </c>
      <c r="D86">
        <v>505640</v>
      </c>
      <c r="E86" t="s">
        <v>13</v>
      </c>
      <c r="F86">
        <v>49.433329999999998</v>
      </c>
      <c r="G86">
        <v>127.35</v>
      </c>
      <c r="H86">
        <v>8</v>
      </c>
      <c r="I86">
        <v>234.5</v>
      </c>
      <c r="J86" t="str">
        <f>HYPERLINK("https://climate.onebuilding.org/WMO_Region_2_Asia/CHN_China/HL_Heilongjiang/CHN_HL_Sunwu.505640_CSWD.zip")</f>
        <v>https://climate.onebuilding.org/WMO_Region_2_Asia/CHN_China/HL_Heilongjiang/CHN_HL_Sunwu.505640_CSWD.zip</v>
      </c>
    </row>
    <row r="87" spans="1:10" x14ac:dyDescent="0.25">
      <c r="A87" t="s">
        <v>10</v>
      </c>
      <c r="B87" t="s">
        <v>90</v>
      </c>
      <c r="C87" t="s">
        <v>107</v>
      </c>
      <c r="D87">
        <v>509630</v>
      </c>
      <c r="E87" t="s">
        <v>13</v>
      </c>
      <c r="F87">
        <v>45.966670000000001</v>
      </c>
      <c r="G87">
        <v>128.73330000000001</v>
      </c>
      <c r="H87">
        <v>8</v>
      </c>
      <c r="I87">
        <v>108.6</v>
      </c>
      <c r="J87" t="str">
        <f>HYPERLINK("https://climate.onebuilding.org/WMO_Region_2_Asia/CHN_China/HL_Heilongjiang/CHN_HL_Tonghe.509630_CSWD.zip")</f>
        <v>https://climate.onebuilding.org/WMO_Region_2_Asia/CHN_China/HL_Heilongjiang/CHN_HL_Tonghe.509630_CSWD.zip</v>
      </c>
    </row>
    <row r="88" spans="1:10" x14ac:dyDescent="0.25">
      <c r="A88" t="s">
        <v>10</v>
      </c>
      <c r="B88" t="s">
        <v>90</v>
      </c>
      <c r="C88" t="s">
        <v>108</v>
      </c>
      <c r="D88">
        <v>509500</v>
      </c>
      <c r="E88" t="s">
        <v>13</v>
      </c>
      <c r="F88">
        <v>45.7</v>
      </c>
      <c r="G88">
        <v>125.25</v>
      </c>
      <c r="H88">
        <v>8</v>
      </c>
      <c r="I88">
        <v>148.69999999999999</v>
      </c>
      <c r="J88" t="str">
        <f>HYPERLINK("https://climate.onebuilding.org/WMO_Region_2_Asia/CHN_China/HL_Heilongjiang/CHN_HL_Zhaozhou.509500_CSWD.zip")</f>
        <v>https://climate.onebuilding.org/WMO_Region_2_Asia/CHN_China/HL_Heilongjiang/CHN_HL_Zhaozhou.509500_CSWD.zip</v>
      </c>
    </row>
    <row r="89" spans="1:10" x14ac:dyDescent="0.25">
      <c r="A89" t="s">
        <v>10</v>
      </c>
      <c r="B89" t="s">
        <v>109</v>
      </c>
      <c r="C89" t="s">
        <v>110</v>
      </c>
      <c r="D89">
        <v>538980</v>
      </c>
      <c r="E89" t="s">
        <v>13</v>
      </c>
      <c r="F89">
        <v>36.049999999999997</v>
      </c>
      <c r="G89">
        <v>114.4</v>
      </c>
      <c r="H89">
        <v>8</v>
      </c>
      <c r="I89">
        <v>62.9</v>
      </c>
      <c r="J89" t="str">
        <f>HYPERLINK("https://climate.onebuilding.org/WMO_Region_2_Asia/CHN_China/HA_Henan/CHN_HA_Anyang.538980_CSWD.zip")</f>
        <v>https://climate.onebuilding.org/WMO_Region_2_Asia/CHN_China/HA_Henan/CHN_HA_Anyang.538980_CSWD.zip</v>
      </c>
    </row>
    <row r="90" spans="1:10" x14ac:dyDescent="0.25">
      <c r="A90" t="s">
        <v>10</v>
      </c>
      <c r="B90" t="s">
        <v>109</v>
      </c>
      <c r="C90" t="s">
        <v>111</v>
      </c>
      <c r="D90">
        <v>570670</v>
      </c>
      <c r="E90" t="s">
        <v>13</v>
      </c>
      <c r="F90">
        <v>34.049999999999997</v>
      </c>
      <c r="G90">
        <v>111.0333</v>
      </c>
      <c r="H90">
        <v>8</v>
      </c>
      <c r="I90">
        <v>568.79999999999995</v>
      </c>
      <c r="J90" t="str">
        <f>HYPERLINK("https://climate.onebuilding.org/WMO_Region_2_Asia/CHN_China/HA_Henan/CHN_HA_Lushi.570670_CSWD.zip")</f>
        <v>https://climate.onebuilding.org/WMO_Region_2_Asia/CHN_China/HA_Henan/CHN_HA_Lushi.570670_CSWD.zip</v>
      </c>
    </row>
    <row r="91" spans="1:10" x14ac:dyDescent="0.25">
      <c r="A91" t="s">
        <v>10</v>
      </c>
      <c r="B91" t="s">
        <v>109</v>
      </c>
      <c r="C91" t="s">
        <v>112</v>
      </c>
      <c r="D91">
        <v>571780</v>
      </c>
      <c r="E91" t="s">
        <v>13</v>
      </c>
      <c r="F91">
        <v>33.033329999999999</v>
      </c>
      <c r="G91">
        <v>112.58329999999999</v>
      </c>
      <c r="H91">
        <v>8</v>
      </c>
      <c r="I91">
        <v>129.19999999999999</v>
      </c>
      <c r="J91" t="str">
        <f>HYPERLINK("https://climate.onebuilding.org/WMO_Region_2_Asia/CHN_China/HA_Henan/CHN_HA_Nanyang.571780_CSWD.zip")</f>
        <v>https://climate.onebuilding.org/WMO_Region_2_Asia/CHN_China/HA_Henan/CHN_HA_Nanyang.571780_CSWD.zip</v>
      </c>
    </row>
    <row r="92" spans="1:10" x14ac:dyDescent="0.25">
      <c r="A92" t="s">
        <v>10</v>
      </c>
      <c r="B92" t="s">
        <v>109</v>
      </c>
      <c r="C92" t="s">
        <v>113</v>
      </c>
      <c r="D92">
        <v>580050</v>
      </c>
      <c r="E92" t="s">
        <v>13</v>
      </c>
      <c r="F92">
        <v>34.450000000000003</v>
      </c>
      <c r="G92">
        <v>115.66670000000001</v>
      </c>
      <c r="H92">
        <v>8</v>
      </c>
      <c r="I92">
        <v>50.1</v>
      </c>
      <c r="J92" t="str">
        <f>HYPERLINK("https://climate.onebuilding.org/WMO_Region_2_Asia/CHN_China/HA_Henan/CHN_HA_Shangqiu.580050_CSWD.zip")</f>
        <v>https://climate.onebuilding.org/WMO_Region_2_Asia/CHN_China/HA_Henan/CHN_HA_Shangqiu.580050_CSWD.zip</v>
      </c>
    </row>
    <row r="93" spans="1:10" x14ac:dyDescent="0.25">
      <c r="A93" t="s">
        <v>10</v>
      </c>
      <c r="B93" t="s">
        <v>109</v>
      </c>
      <c r="C93" t="s">
        <v>114</v>
      </c>
      <c r="D93">
        <v>572970</v>
      </c>
      <c r="E93" t="s">
        <v>13</v>
      </c>
      <c r="F93">
        <v>32.133330000000001</v>
      </c>
      <c r="G93">
        <v>114.05</v>
      </c>
      <c r="H93">
        <v>8</v>
      </c>
      <c r="I93">
        <v>114.5</v>
      </c>
      <c r="J93" t="str">
        <f>HYPERLINK("https://climate.onebuilding.org/WMO_Region_2_Asia/CHN_China/HA_Henan/CHN_HA_Xinyang.572970_CSWD.zip")</f>
        <v>https://climate.onebuilding.org/WMO_Region_2_Asia/CHN_China/HA_Henan/CHN_HA_Xinyang.572970_CSWD.zip</v>
      </c>
    </row>
    <row r="94" spans="1:10" x14ac:dyDescent="0.25">
      <c r="A94" t="s">
        <v>10</v>
      </c>
      <c r="B94" t="s">
        <v>109</v>
      </c>
      <c r="C94" t="s">
        <v>115</v>
      </c>
      <c r="D94">
        <v>570830</v>
      </c>
      <c r="E94" t="s">
        <v>13</v>
      </c>
      <c r="F94">
        <v>34.716670000000001</v>
      </c>
      <c r="G94">
        <v>113.65</v>
      </c>
      <c r="H94">
        <v>8</v>
      </c>
      <c r="I94">
        <v>110.4</v>
      </c>
      <c r="J94" t="str">
        <f>HYPERLINK("https://climate.onebuilding.org/WMO_Region_2_Asia/CHN_China/HA_Henan/CHN_HA_Zhengzhou.570830_CSWD.zip")</f>
        <v>https://climate.onebuilding.org/WMO_Region_2_Asia/CHN_China/HA_Henan/CHN_HA_Zhengzhou.570830_CSWD.zip</v>
      </c>
    </row>
    <row r="95" spans="1:10" x14ac:dyDescent="0.25">
      <c r="A95" t="s">
        <v>10</v>
      </c>
      <c r="B95" t="s">
        <v>109</v>
      </c>
      <c r="C95" t="s">
        <v>116</v>
      </c>
      <c r="D95">
        <v>572900</v>
      </c>
      <c r="E95" t="s">
        <v>13</v>
      </c>
      <c r="F95">
        <v>33</v>
      </c>
      <c r="G95">
        <v>114.0167</v>
      </c>
      <c r="H95">
        <v>8</v>
      </c>
      <c r="I95">
        <v>82.7</v>
      </c>
      <c r="J95" t="str">
        <f>HYPERLINK("https://climate.onebuilding.org/WMO_Region_2_Asia/CHN_China/HA_Henan/CHN_HA_Zhumadian.572900_CSWD.zip")</f>
        <v>https://climate.onebuilding.org/WMO_Region_2_Asia/CHN_China/HA_Henan/CHN_HA_Zhumadian.572900_CSWD.zip</v>
      </c>
    </row>
    <row r="96" spans="1:10" x14ac:dyDescent="0.25">
      <c r="A96" t="s">
        <v>10</v>
      </c>
      <c r="B96" t="s">
        <v>117</v>
      </c>
      <c r="C96" t="s">
        <v>118</v>
      </c>
      <c r="D96">
        <v>574470</v>
      </c>
      <c r="E96" t="s">
        <v>13</v>
      </c>
      <c r="F96">
        <v>30.283329999999999</v>
      </c>
      <c r="G96">
        <v>109.4667</v>
      </c>
      <c r="H96">
        <v>8</v>
      </c>
      <c r="I96">
        <v>457.1</v>
      </c>
      <c r="J96" t="str">
        <f>HYPERLINK("https://climate.onebuilding.org/WMO_Region_2_Asia/CHN_China/HB_Hubei/CHN_HB_Exi.574470_CSWD.zip")</f>
        <v>https://climate.onebuilding.org/WMO_Region_2_Asia/CHN_China/HB_Hubei/CHN_HB_Exi.574470_CSWD.zip</v>
      </c>
    </row>
    <row r="97" spans="1:10" x14ac:dyDescent="0.25">
      <c r="A97" t="s">
        <v>10</v>
      </c>
      <c r="B97" t="s">
        <v>117</v>
      </c>
      <c r="C97" t="s">
        <v>119</v>
      </c>
      <c r="D97">
        <v>572650</v>
      </c>
      <c r="E97" t="s">
        <v>13</v>
      </c>
      <c r="F97">
        <v>32.383330000000001</v>
      </c>
      <c r="G97">
        <v>111.66670000000001</v>
      </c>
      <c r="H97">
        <v>8</v>
      </c>
      <c r="I97">
        <v>90</v>
      </c>
      <c r="J97" t="str">
        <f>HYPERLINK("https://climate.onebuilding.org/WMO_Region_2_Asia/CHN_China/HB_Hubei/CHN_HB_Laohekou.572650_CSWD.zip")</f>
        <v>https://climate.onebuilding.org/WMO_Region_2_Asia/CHN_China/HB_Hubei/CHN_HB_Laohekou.572650_CSWD.zip</v>
      </c>
    </row>
    <row r="98" spans="1:10" x14ac:dyDescent="0.25">
      <c r="A98" t="s">
        <v>10</v>
      </c>
      <c r="B98" t="s">
        <v>117</v>
      </c>
      <c r="C98" t="s">
        <v>120</v>
      </c>
      <c r="D98">
        <v>573990</v>
      </c>
      <c r="E98" t="s">
        <v>13</v>
      </c>
      <c r="F98">
        <v>31.183330000000002</v>
      </c>
      <c r="G98">
        <v>115.0167</v>
      </c>
      <c r="H98">
        <v>8</v>
      </c>
      <c r="I98">
        <v>59.3</v>
      </c>
      <c r="J98" t="str">
        <f>HYPERLINK("https://climate.onebuilding.org/WMO_Region_2_Asia/CHN_China/HB_Hubei/CHN_HB_Macheng.573990_CSWD.zip")</f>
        <v>https://climate.onebuilding.org/WMO_Region_2_Asia/CHN_China/HB_Hubei/CHN_HB_Macheng.573990_CSWD.zip</v>
      </c>
    </row>
    <row r="99" spans="1:10" x14ac:dyDescent="0.25">
      <c r="A99" t="s">
        <v>10</v>
      </c>
      <c r="B99" t="s">
        <v>117</v>
      </c>
      <c r="C99" t="s">
        <v>121</v>
      </c>
      <c r="D99">
        <v>574940</v>
      </c>
      <c r="E99" t="s">
        <v>13</v>
      </c>
      <c r="F99">
        <v>30.616669999999999</v>
      </c>
      <c r="G99">
        <v>114.13330000000001</v>
      </c>
      <c r="H99">
        <v>8</v>
      </c>
      <c r="I99">
        <v>23.1</v>
      </c>
      <c r="J99" t="str">
        <f>HYPERLINK("https://climate.onebuilding.org/WMO_Region_2_Asia/CHN_China/HB_Hubei/CHN_HB_Wuhan.574940_CSWD.zip")</f>
        <v>https://climate.onebuilding.org/WMO_Region_2_Asia/CHN_China/HB_Hubei/CHN_HB_Wuhan.574940_CSWD.zip</v>
      </c>
    </row>
    <row r="100" spans="1:10" x14ac:dyDescent="0.25">
      <c r="A100" t="s">
        <v>10</v>
      </c>
      <c r="B100" t="s">
        <v>117</v>
      </c>
      <c r="C100" t="s">
        <v>122</v>
      </c>
      <c r="D100">
        <v>574610</v>
      </c>
      <c r="E100" t="s">
        <v>13</v>
      </c>
      <c r="F100">
        <v>30.7</v>
      </c>
      <c r="G100">
        <v>111.3</v>
      </c>
      <c r="H100">
        <v>8</v>
      </c>
      <c r="I100">
        <v>133.1</v>
      </c>
      <c r="J100" t="str">
        <f>HYPERLINK("https://climate.onebuilding.org/WMO_Region_2_Asia/CHN_China/HB_Hubei/CHN_HB_Yichang.574610_CSWD.zip")</f>
        <v>https://climate.onebuilding.org/WMO_Region_2_Asia/CHN_China/HB_Hubei/CHN_HB_Yichang.574610_CSWD.zip</v>
      </c>
    </row>
    <row r="101" spans="1:10" x14ac:dyDescent="0.25">
      <c r="A101" t="s">
        <v>10</v>
      </c>
      <c r="B101" t="s">
        <v>117</v>
      </c>
      <c r="C101" t="s">
        <v>123</v>
      </c>
      <c r="D101">
        <v>572510</v>
      </c>
      <c r="E101" t="s">
        <v>13</v>
      </c>
      <c r="F101">
        <v>33</v>
      </c>
      <c r="G101">
        <v>110.41670000000001</v>
      </c>
      <c r="H101">
        <v>8</v>
      </c>
      <c r="I101">
        <v>249.1</v>
      </c>
      <c r="J101" t="str">
        <f>HYPERLINK("https://climate.onebuilding.org/WMO_Region_2_Asia/CHN_China/HB_Hubei/CHN_HB_Yunxi.572510_CSWD.zip")</f>
        <v>https://climate.onebuilding.org/WMO_Region_2_Asia/CHN_China/HB_Hubei/CHN_HB_Yunxi.572510_CSWD.zip</v>
      </c>
    </row>
    <row r="102" spans="1:10" x14ac:dyDescent="0.25">
      <c r="A102" t="s">
        <v>10</v>
      </c>
      <c r="B102" t="s">
        <v>117</v>
      </c>
      <c r="C102" t="s">
        <v>124</v>
      </c>
      <c r="D102">
        <v>573780</v>
      </c>
      <c r="E102" t="s">
        <v>13</v>
      </c>
      <c r="F102">
        <v>31.16667</v>
      </c>
      <c r="G102">
        <v>112.5667</v>
      </c>
      <c r="H102">
        <v>8</v>
      </c>
      <c r="I102">
        <v>65.8</v>
      </c>
      <c r="J102" t="str">
        <f>HYPERLINK("https://climate.onebuilding.org/WMO_Region_2_Asia/CHN_China/HB_Hubei/CHN_HB_Zhongxiang.573780_CSWD.zip")</f>
        <v>https://climate.onebuilding.org/WMO_Region_2_Asia/CHN_China/HB_Hubei/CHN_HB_Zhongxiang.573780_CSWD.zip</v>
      </c>
    </row>
    <row r="103" spans="1:10" x14ac:dyDescent="0.25">
      <c r="A103" t="s">
        <v>10</v>
      </c>
      <c r="B103" t="s">
        <v>125</v>
      </c>
      <c r="C103" t="s">
        <v>126</v>
      </c>
      <c r="D103">
        <v>576620</v>
      </c>
      <c r="E103" t="s">
        <v>13</v>
      </c>
      <c r="F103">
        <v>29.05</v>
      </c>
      <c r="G103">
        <v>111.6833</v>
      </c>
      <c r="H103">
        <v>8</v>
      </c>
      <c r="I103">
        <v>35</v>
      </c>
      <c r="J103" t="str">
        <f>HYPERLINK("https://climate.onebuilding.org/WMO_Region_2_Asia/CHN_China/HN_Hunan/CHN_HN_Changde.576620_CSWD.zip")</f>
        <v>https://climate.onebuilding.org/WMO_Region_2_Asia/CHN_China/HN_Hunan/CHN_HN_Changde.576620_CSWD.zip</v>
      </c>
    </row>
    <row r="104" spans="1:10" x14ac:dyDescent="0.25">
      <c r="A104" t="s">
        <v>10</v>
      </c>
      <c r="B104" t="s">
        <v>125</v>
      </c>
      <c r="C104" t="s">
        <v>127</v>
      </c>
      <c r="D104">
        <v>578740</v>
      </c>
      <c r="E104" t="s">
        <v>13</v>
      </c>
      <c r="F104">
        <v>26.41667</v>
      </c>
      <c r="G104">
        <v>112.4</v>
      </c>
      <c r="H104">
        <v>8</v>
      </c>
      <c r="I104">
        <v>116.6</v>
      </c>
      <c r="J104" t="str">
        <f>HYPERLINK("https://climate.onebuilding.org/WMO_Region_2_Asia/CHN_China/HN_Hunan/CHN_HN_Changning.578740_CSWD.zip")</f>
        <v>https://climate.onebuilding.org/WMO_Region_2_Asia/CHN_China/HN_Hunan/CHN_HN_Changning.578740_CSWD.zip</v>
      </c>
    </row>
    <row r="105" spans="1:10" x14ac:dyDescent="0.25">
      <c r="A105" t="s">
        <v>10</v>
      </c>
      <c r="B105" t="s">
        <v>125</v>
      </c>
      <c r="C105" t="s">
        <v>128</v>
      </c>
      <c r="D105">
        <v>576870</v>
      </c>
      <c r="E105" t="s">
        <v>13</v>
      </c>
      <c r="F105">
        <v>28.216670000000001</v>
      </c>
      <c r="G105">
        <v>112.91670000000001</v>
      </c>
      <c r="H105">
        <v>8</v>
      </c>
      <c r="I105">
        <v>68</v>
      </c>
      <c r="J105" t="str">
        <f>HYPERLINK("https://climate.onebuilding.org/WMO_Region_2_Asia/CHN_China/HN_Hunan/CHN_HN_Changsha.576870_CSWD.zip")</f>
        <v>https://climate.onebuilding.org/WMO_Region_2_Asia/CHN_China/HN_Hunan/CHN_HN_Changsha.576870_CSWD.zip</v>
      </c>
    </row>
    <row r="106" spans="1:10" x14ac:dyDescent="0.25">
      <c r="A106" t="s">
        <v>10</v>
      </c>
      <c r="B106" t="s">
        <v>125</v>
      </c>
      <c r="C106" t="s">
        <v>129</v>
      </c>
      <c r="D106">
        <v>576490</v>
      </c>
      <c r="E106" t="s">
        <v>13</v>
      </c>
      <c r="F106">
        <v>28.316669999999998</v>
      </c>
      <c r="G106">
        <v>109.7333</v>
      </c>
      <c r="H106">
        <v>8</v>
      </c>
      <c r="I106">
        <v>208.4</v>
      </c>
      <c r="J106" t="str">
        <f>HYPERLINK("https://climate.onebuilding.org/WMO_Region_2_Asia/CHN_China/HN_Hunan/CHN_HN_Jishou.576490_CSWD.zip")</f>
        <v>https://climate.onebuilding.org/WMO_Region_2_Asia/CHN_China/HN_Hunan/CHN_HN_Jishou.576490_CSWD.zip</v>
      </c>
    </row>
    <row r="107" spans="1:10" x14ac:dyDescent="0.25">
      <c r="A107" t="s">
        <v>10</v>
      </c>
      <c r="B107" t="s">
        <v>125</v>
      </c>
      <c r="C107" t="s">
        <v>130</v>
      </c>
      <c r="D107">
        <v>578660</v>
      </c>
      <c r="E107" t="s">
        <v>13</v>
      </c>
      <c r="F107">
        <v>26.233329999999999</v>
      </c>
      <c r="G107">
        <v>111.61669999999999</v>
      </c>
      <c r="H107">
        <v>8</v>
      </c>
      <c r="I107">
        <v>172.6</v>
      </c>
      <c r="J107" t="str">
        <f>HYPERLINK("https://climate.onebuilding.org/WMO_Region_2_Asia/CHN_China/HN_Hunan/CHN_HN_Lingling.578660_CSWD.zip")</f>
        <v>https://climate.onebuilding.org/WMO_Region_2_Asia/CHN_China/HN_Hunan/CHN_HN_Lingling.578660_CSWD.zip</v>
      </c>
    </row>
    <row r="108" spans="1:10" x14ac:dyDescent="0.25">
      <c r="A108" t="s">
        <v>10</v>
      </c>
      <c r="B108" t="s">
        <v>125</v>
      </c>
      <c r="C108" t="s">
        <v>131</v>
      </c>
      <c r="D108">
        <v>575740</v>
      </c>
      <c r="E108" t="s">
        <v>13</v>
      </c>
      <c r="F108">
        <v>29.366669999999999</v>
      </c>
      <c r="G108">
        <v>112.4</v>
      </c>
      <c r="H108">
        <v>8</v>
      </c>
      <c r="I108">
        <v>36</v>
      </c>
      <c r="J108" t="str">
        <f>HYPERLINK("https://climate.onebuilding.org/WMO_Region_2_Asia/CHN_China/HN_Hunan/CHN_HN_Nanxian.575740_CSWD.zip")</f>
        <v>https://climate.onebuilding.org/WMO_Region_2_Asia/CHN_China/HN_Hunan/CHN_HN_Nanxian.575740_CSWD.zip</v>
      </c>
    </row>
    <row r="109" spans="1:10" x14ac:dyDescent="0.25">
      <c r="A109" t="s">
        <v>10</v>
      </c>
      <c r="B109" t="s">
        <v>125</v>
      </c>
      <c r="C109" t="s">
        <v>132</v>
      </c>
      <c r="D109">
        <v>575620</v>
      </c>
      <c r="E109" t="s">
        <v>13</v>
      </c>
      <c r="F109">
        <v>29.58333</v>
      </c>
      <c r="G109">
        <v>111.36669999999999</v>
      </c>
      <c r="H109">
        <v>8</v>
      </c>
      <c r="I109">
        <v>116.9</v>
      </c>
      <c r="J109" t="str">
        <f>HYPERLINK("https://climate.onebuilding.org/WMO_Region_2_Asia/CHN_China/HN_Hunan/CHN_HN_Shimen.575620_CSWD.zip")</f>
        <v>https://climate.onebuilding.org/WMO_Region_2_Asia/CHN_China/HN_Hunan/CHN_HN_Shimen.575620_CSWD.zip</v>
      </c>
    </row>
    <row r="110" spans="1:10" x14ac:dyDescent="0.25">
      <c r="A110" t="s">
        <v>10</v>
      </c>
      <c r="B110" t="s">
        <v>125</v>
      </c>
      <c r="C110" t="s">
        <v>133</v>
      </c>
      <c r="D110">
        <v>578530</v>
      </c>
      <c r="E110" t="s">
        <v>13</v>
      </c>
      <c r="F110">
        <v>26.733329999999999</v>
      </c>
      <c r="G110">
        <v>110.63330000000001</v>
      </c>
      <c r="H110">
        <v>8</v>
      </c>
      <c r="I110">
        <v>341</v>
      </c>
      <c r="J110" t="str">
        <f>HYPERLINK("https://climate.onebuilding.org/WMO_Region_2_Asia/CHN_China/HN_Hunan/CHN_HN_Wugang.578530_CSWD.zip")</f>
        <v>https://climate.onebuilding.org/WMO_Region_2_Asia/CHN_China/HN_Hunan/CHN_HN_Wugang.578530_CSWD.zip</v>
      </c>
    </row>
    <row r="111" spans="1:10" x14ac:dyDescent="0.25">
      <c r="A111" t="s">
        <v>10</v>
      </c>
      <c r="B111" t="s">
        <v>125</v>
      </c>
      <c r="C111" t="s">
        <v>134</v>
      </c>
      <c r="D111">
        <v>577450</v>
      </c>
      <c r="E111" t="s">
        <v>13</v>
      </c>
      <c r="F111">
        <v>27.45</v>
      </c>
      <c r="G111">
        <v>109.6833</v>
      </c>
      <c r="H111">
        <v>8</v>
      </c>
      <c r="I111">
        <v>272.2</v>
      </c>
      <c r="J111" t="str">
        <f>HYPERLINK("https://climate.onebuilding.org/WMO_Region_2_Asia/CHN_China/HN_Hunan/CHN_HN_Zhijiang.577450_CSWD.zip")</f>
        <v>https://climate.onebuilding.org/WMO_Region_2_Asia/CHN_China/HN_Hunan/CHN_HN_Zhijiang.577450_CSWD.zip</v>
      </c>
    </row>
    <row r="112" spans="1:10" x14ac:dyDescent="0.25">
      <c r="A112" t="s">
        <v>10</v>
      </c>
      <c r="B112" t="s">
        <v>125</v>
      </c>
      <c r="C112" t="s">
        <v>135</v>
      </c>
      <c r="D112">
        <v>577800</v>
      </c>
      <c r="E112" t="s">
        <v>13</v>
      </c>
      <c r="F112">
        <v>27.866669999999999</v>
      </c>
      <c r="G112">
        <v>113.16670000000001</v>
      </c>
      <c r="H112">
        <v>8</v>
      </c>
      <c r="I112">
        <v>74.599999999999994</v>
      </c>
      <c r="J112" t="str">
        <f>HYPERLINK("https://climate.onebuilding.org/WMO_Region_2_Asia/CHN_China/HN_Hunan/CHN_HN_Zhuzhou.577800_CSWD.zip")</f>
        <v>https://climate.onebuilding.org/WMO_Region_2_Asia/CHN_China/HN_Hunan/CHN_HN_Zhuzhou.577800_CSWD.zip</v>
      </c>
    </row>
    <row r="113" spans="1:10" x14ac:dyDescent="0.25">
      <c r="A113" t="s">
        <v>10</v>
      </c>
      <c r="B113" t="s">
        <v>136</v>
      </c>
      <c r="C113" t="s">
        <v>137</v>
      </c>
      <c r="D113">
        <v>582510</v>
      </c>
      <c r="E113" t="s">
        <v>13</v>
      </c>
      <c r="F113">
        <v>32.866669999999999</v>
      </c>
      <c r="G113">
        <v>120.3167</v>
      </c>
      <c r="H113">
        <v>8</v>
      </c>
      <c r="I113">
        <v>4.3</v>
      </c>
      <c r="J113" t="str">
        <f>HYPERLINK("https://climate.onebuilding.org/WMO_Region_2_Asia/CHN_China/JS_Jiangsu/CHN_JS_Dongtai.582510_CSWD.zip")</f>
        <v>https://climate.onebuilding.org/WMO_Region_2_Asia/CHN_China/JS_Jiangsu/CHN_JS_Dongtai.582510_CSWD.zip</v>
      </c>
    </row>
    <row r="114" spans="1:10" x14ac:dyDescent="0.25">
      <c r="A114" t="s">
        <v>10</v>
      </c>
      <c r="B114" t="s">
        <v>136</v>
      </c>
      <c r="C114" t="s">
        <v>138</v>
      </c>
      <c r="D114">
        <v>580400</v>
      </c>
      <c r="E114" t="s">
        <v>13</v>
      </c>
      <c r="F114">
        <v>34.833329999999997</v>
      </c>
      <c r="G114">
        <v>119.11669999999999</v>
      </c>
      <c r="H114">
        <v>8</v>
      </c>
      <c r="I114">
        <v>3.3</v>
      </c>
      <c r="J114" t="str">
        <f>HYPERLINK("https://climate.onebuilding.org/WMO_Region_2_Asia/CHN_China/JS_Jiangsu/CHN_JS_Ganyu.580400_CSWD.zip")</f>
        <v>https://climate.onebuilding.org/WMO_Region_2_Asia/CHN_China/JS_Jiangsu/CHN_JS_Ganyu.580400_CSWD.zip</v>
      </c>
    </row>
    <row r="115" spans="1:10" x14ac:dyDescent="0.25">
      <c r="A115" t="s">
        <v>10</v>
      </c>
      <c r="B115" t="s">
        <v>136</v>
      </c>
      <c r="C115" t="s">
        <v>139</v>
      </c>
      <c r="D115">
        <v>581440</v>
      </c>
      <c r="E115" t="s">
        <v>13</v>
      </c>
      <c r="F115">
        <v>33.633330000000001</v>
      </c>
      <c r="G115">
        <v>119.0167</v>
      </c>
      <c r="H115">
        <v>8</v>
      </c>
      <c r="I115">
        <v>14.4</v>
      </c>
      <c r="J115" t="str">
        <f>HYPERLINK("https://climate.onebuilding.org/WMO_Region_2_Asia/CHN_China/JS_Jiangsu/CHN_JS_Huaiyang-Qingjiang.581440_CSWD.zip")</f>
        <v>https://climate.onebuilding.org/WMO_Region_2_Asia/CHN_China/JS_Jiangsu/CHN_JS_Huaiyang-Qingjiang.581440_CSWD.zip</v>
      </c>
    </row>
    <row r="116" spans="1:10" x14ac:dyDescent="0.25">
      <c r="A116" t="s">
        <v>10</v>
      </c>
      <c r="B116" t="s">
        <v>136</v>
      </c>
      <c r="C116" t="s">
        <v>140</v>
      </c>
      <c r="D116">
        <v>582650</v>
      </c>
      <c r="E116" t="s">
        <v>13</v>
      </c>
      <c r="F116">
        <v>32.066670000000002</v>
      </c>
      <c r="G116">
        <v>121.6</v>
      </c>
      <c r="H116">
        <v>8</v>
      </c>
      <c r="I116">
        <v>5.5</v>
      </c>
      <c r="J116" t="str">
        <f>HYPERLINK("https://climate.onebuilding.org/WMO_Region_2_Asia/CHN_China/JS_Jiangsu/CHN_JS_Lusi.582650_CSWD.zip")</f>
        <v>https://climate.onebuilding.org/WMO_Region_2_Asia/CHN_China/JS_Jiangsu/CHN_JS_Lusi.582650_CSWD.zip</v>
      </c>
    </row>
    <row r="117" spans="1:10" x14ac:dyDescent="0.25">
      <c r="A117" t="s">
        <v>10</v>
      </c>
      <c r="B117" t="s">
        <v>136</v>
      </c>
      <c r="C117" t="s">
        <v>141</v>
      </c>
      <c r="D117">
        <v>582380</v>
      </c>
      <c r="E117" t="s">
        <v>13</v>
      </c>
      <c r="F117">
        <v>32.833329999999997</v>
      </c>
      <c r="G117">
        <v>118.8</v>
      </c>
      <c r="H117">
        <v>8</v>
      </c>
      <c r="I117">
        <v>7.1</v>
      </c>
      <c r="J117" t="str">
        <f>HYPERLINK("https://climate.onebuilding.org/WMO_Region_2_Asia/CHN_China/JS_Jiangsu/CHN_JS_Nanjing.582380_CSWD.zip")</f>
        <v>https://climate.onebuilding.org/WMO_Region_2_Asia/CHN_China/JS_Jiangsu/CHN_JS_Nanjing.582380_CSWD.zip</v>
      </c>
    </row>
    <row r="118" spans="1:10" x14ac:dyDescent="0.25">
      <c r="A118" t="s">
        <v>10</v>
      </c>
      <c r="B118" t="s">
        <v>136</v>
      </c>
      <c r="C118" t="s">
        <v>142</v>
      </c>
      <c r="D118">
        <v>580270</v>
      </c>
      <c r="E118" t="s">
        <v>13</v>
      </c>
      <c r="F118">
        <v>34.283329999999999</v>
      </c>
      <c r="G118">
        <v>117.15</v>
      </c>
      <c r="H118">
        <v>8</v>
      </c>
      <c r="I118">
        <v>41.2</v>
      </c>
      <c r="J118" t="str">
        <f>HYPERLINK("https://climate.onebuilding.org/WMO_Region_2_Asia/CHN_China/JS_Jiangsu/CHN_JS_Xuzhou.580270_CSWD.zip")</f>
        <v>https://climate.onebuilding.org/WMO_Region_2_Asia/CHN_China/JS_Jiangsu/CHN_JS_Xuzhou.580270_CSWD.zip</v>
      </c>
    </row>
    <row r="119" spans="1:10" x14ac:dyDescent="0.25">
      <c r="A119" t="s">
        <v>10</v>
      </c>
      <c r="B119" t="s">
        <v>143</v>
      </c>
      <c r="C119" t="s">
        <v>144</v>
      </c>
      <c r="D119">
        <v>579930</v>
      </c>
      <c r="E119" t="s">
        <v>13</v>
      </c>
      <c r="F119">
        <v>25.866669999999999</v>
      </c>
      <c r="G119">
        <v>115</v>
      </c>
      <c r="H119">
        <v>8</v>
      </c>
      <c r="I119">
        <v>137.5</v>
      </c>
      <c r="J119" t="str">
        <f>HYPERLINK("https://climate.onebuilding.org/WMO_Region_2_Asia/CHN_China/JX_Jiangxi/CHN_JX_Ganzhou.579930_CSWD.zip")</f>
        <v>https://climate.onebuilding.org/WMO_Region_2_Asia/CHN_China/JX_Jiangxi/CHN_JX_Ganzhou.579930_CSWD.zip</v>
      </c>
    </row>
    <row r="120" spans="1:10" x14ac:dyDescent="0.25">
      <c r="A120" t="s">
        <v>10</v>
      </c>
      <c r="B120" t="s">
        <v>143</v>
      </c>
      <c r="C120" t="s">
        <v>145</v>
      </c>
      <c r="D120">
        <v>577990</v>
      </c>
      <c r="E120" t="s">
        <v>13</v>
      </c>
      <c r="F120">
        <v>27.05</v>
      </c>
      <c r="G120">
        <v>114.91670000000001</v>
      </c>
      <c r="H120">
        <v>8</v>
      </c>
      <c r="I120">
        <v>71.2</v>
      </c>
      <c r="J120" t="str">
        <f>HYPERLINK("https://climate.onebuilding.org/WMO_Region_2_Asia/CHN_China/JX_Jiangxi/CHN_JX_Jian.577990_CSWD.zip")</f>
        <v>https://climate.onebuilding.org/WMO_Region_2_Asia/CHN_China/JX_Jiangxi/CHN_JX_Jian.577990_CSWD.zip</v>
      </c>
    </row>
    <row r="121" spans="1:10" x14ac:dyDescent="0.25">
      <c r="A121" t="s">
        <v>10</v>
      </c>
      <c r="B121" t="s">
        <v>143</v>
      </c>
      <c r="C121" t="s">
        <v>146</v>
      </c>
      <c r="D121">
        <v>585270</v>
      </c>
      <c r="E121" t="s">
        <v>13</v>
      </c>
      <c r="F121">
        <v>29.3</v>
      </c>
      <c r="G121">
        <v>117.2</v>
      </c>
      <c r="H121">
        <v>8</v>
      </c>
      <c r="I121">
        <v>61.5</v>
      </c>
      <c r="J121" t="str">
        <f>HYPERLINK("https://climate.onebuilding.org/WMO_Region_2_Asia/CHN_China/JX_Jiangxi/CHN_JX_Jingdezhen.585270_CSWD.zip")</f>
        <v>https://climate.onebuilding.org/WMO_Region_2_Asia/CHN_China/JX_Jiangxi/CHN_JX_Jingdezhen.585270_CSWD.zip</v>
      </c>
    </row>
    <row r="122" spans="1:10" x14ac:dyDescent="0.25">
      <c r="A122" t="s">
        <v>10</v>
      </c>
      <c r="B122" t="s">
        <v>143</v>
      </c>
      <c r="C122" t="s">
        <v>147</v>
      </c>
      <c r="D122">
        <v>586060</v>
      </c>
      <c r="E122" t="s">
        <v>13</v>
      </c>
      <c r="F122">
        <v>28.6</v>
      </c>
      <c r="G122">
        <v>115.91670000000001</v>
      </c>
      <c r="H122">
        <v>8</v>
      </c>
      <c r="I122">
        <v>46.9</v>
      </c>
      <c r="J122" t="str">
        <f>HYPERLINK("https://climate.onebuilding.org/WMO_Region_2_Asia/CHN_China/JX_Jiangxi/CHN_JX_Nanchang.586060_CSWD.zip")</f>
        <v>https://climate.onebuilding.org/WMO_Region_2_Asia/CHN_China/JX_Jiangxi/CHN_JX_Nanchang.586060_CSWD.zip</v>
      </c>
    </row>
    <row r="123" spans="1:10" x14ac:dyDescent="0.25">
      <c r="A123" t="s">
        <v>10</v>
      </c>
      <c r="B123" t="s">
        <v>143</v>
      </c>
      <c r="C123" t="s">
        <v>148</v>
      </c>
      <c r="D123">
        <v>587150</v>
      </c>
      <c r="E123" t="s">
        <v>13</v>
      </c>
      <c r="F123">
        <v>27.58333</v>
      </c>
      <c r="G123">
        <v>116.65</v>
      </c>
      <c r="H123">
        <v>8</v>
      </c>
      <c r="I123">
        <v>80.8</v>
      </c>
      <c r="J123" t="str">
        <f>HYPERLINK("https://climate.onebuilding.org/WMO_Region_2_Asia/CHN_China/JX_Jiangxi/CHN_JX_Nancheng.587150_CSWD.zip")</f>
        <v>https://climate.onebuilding.org/WMO_Region_2_Asia/CHN_China/JX_Jiangxi/CHN_JX_Nancheng.587150_CSWD.zip</v>
      </c>
    </row>
    <row r="124" spans="1:10" x14ac:dyDescent="0.25">
      <c r="A124" t="s">
        <v>10</v>
      </c>
      <c r="B124" t="s">
        <v>143</v>
      </c>
      <c r="C124" t="s">
        <v>149</v>
      </c>
      <c r="D124">
        <v>578960</v>
      </c>
      <c r="E124" t="s">
        <v>13</v>
      </c>
      <c r="F124">
        <v>26.33333</v>
      </c>
      <c r="G124">
        <v>114.5</v>
      </c>
      <c r="H124">
        <v>8</v>
      </c>
      <c r="I124">
        <v>126.1</v>
      </c>
      <c r="J124" t="str">
        <f>HYPERLINK("https://climate.onebuilding.org/WMO_Region_2_Asia/CHN_China/JX_Jiangxi/CHN_JX_Suichuan.578960_CSWD.zip")</f>
        <v>https://climate.onebuilding.org/WMO_Region_2_Asia/CHN_China/JX_Jiangxi/CHN_JX_Suichuan.578960_CSWD.zip</v>
      </c>
    </row>
    <row r="125" spans="1:10" x14ac:dyDescent="0.25">
      <c r="A125" t="s">
        <v>10</v>
      </c>
      <c r="B125" t="s">
        <v>143</v>
      </c>
      <c r="C125" t="s">
        <v>150</v>
      </c>
      <c r="D125">
        <v>577930</v>
      </c>
      <c r="E125" t="s">
        <v>13</v>
      </c>
      <c r="F125">
        <v>27.8</v>
      </c>
      <c r="G125">
        <v>114.38330000000001</v>
      </c>
      <c r="H125">
        <v>8</v>
      </c>
      <c r="I125">
        <v>131.30000000000001</v>
      </c>
      <c r="J125" t="str">
        <f>HYPERLINK("https://climate.onebuilding.org/WMO_Region_2_Asia/CHN_China/JX_Jiangxi/CHN_JX_Yichun.577930_CSWD.zip")</f>
        <v>https://climate.onebuilding.org/WMO_Region_2_Asia/CHN_China/JX_Jiangxi/CHN_JX_Yichun.577930_CSWD.zip</v>
      </c>
    </row>
    <row r="126" spans="1:10" x14ac:dyDescent="0.25">
      <c r="A126" t="s">
        <v>10</v>
      </c>
      <c r="B126" t="s">
        <v>143</v>
      </c>
      <c r="C126" t="s">
        <v>151</v>
      </c>
      <c r="D126">
        <v>586340</v>
      </c>
      <c r="E126" t="s">
        <v>13</v>
      </c>
      <c r="F126">
        <v>28.683330000000002</v>
      </c>
      <c r="G126">
        <v>118.33329999999999</v>
      </c>
      <c r="H126">
        <v>8</v>
      </c>
      <c r="I126">
        <v>116.3</v>
      </c>
      <c r="J126" t="str">
        <f>HYPERLINK("https://climate.onebuilding.org/WMO_Region_2_Asia/CHN_China/JX_Jiangxi/CHN_JX_Yushan.586340_CSWD.zip")</f>
        <v>https://climate.onebuilding.org/WMO_Region_2_Asia/CHN_China/JX_Jiangxi/CHN_JX_Yushan.586340_CSWD.zip</v>
      </c>
    </row>
    <row r="127" spans="1:10" x14ac:dyDescent="0.25">
      <c r="A127" t="s">
        <v>10</v>
      </c>
      <c r="B127" t="s">
        <v>152</v>
      </c>
      <c r="C127" t="s">
        <v>153</v>
      </c>
      <c r="D127">
        <v>509360</v>
      </c>
      <c r="E127" t="s">
        <v>13</v>
      </c>
      <c r="F127">
        <v>45.633330000000001</v>
      </c>
      <c r="G127">
        <v>122.83329999999999</v>
      </c>
      <c r="H127">
        <v>8</v>
      </c>
      <c r="I127">
        <v>155.30000000000001</v>
      </c>
      <c r="J127" t="str">
        <f>HYPERLINK("https://climate.onebuilding.org/WMO_Region_2_Asia/CHN_China/JL_Jilin/CHN_JL_Baicheng.509360_CSWD.zip")</f>
        <v>https://climate.onebuilding.org/WMO_Region_2_Asia/CHN_China/JL_Jilin/CHN_JL_Baicheng.509360_CSWD.zip</v>
      </c>
    </row>
    <row r="128" spans="1:10" x14ac:dyDescent="0.25">
      <c r="A128" t="s">
        <v>10</v>
      </c>
      <c r="B128" t="s">
        <v>152</v>
      </c>
      <c r="C128" t="s">
        <v>154</v>
      </c>
      <c r="D128">
        <v>541610</v>
      </c>
      <c r="E128" t="s">
        <v>13</v>
      </c>
      <c r="F128">
        <v>43.9</v>
      </c>
      <c r="G128">
        <v>125.2167</v>
      </c>
      <c r="H128">
        <v>8</v>
      </c>
      <c r="I128">
        <v>236.8</v>
      </c>
      <c r="J128" t="str">
        <f>HYPERLINK("https://climate.onebuilding.org/WMO_Region_2_Asia/CHN_China/JL_Jilin/CHN_JL_Changchun.541610_CSWD.zip")</f>
        <v>https://climate.onebuilding.org/WMO_Region_2_Asia/CHN_China/JL_Jilin/CHN_JL_Changchun.541610_CSWD.zip</v>
      </c>
    </row>
    <row r="129" spans="1:10" x14ac:dyDescent="0.25">
      <c r="A129" t="s">
        <v>10</v>
      </c>
      <c r="B129" t="s">
        <v>152</v>
      </c>
      <c r="C129" t="s">
        <v>155</v>
      </c>
      <c r="D129">
        <v>542840</v>
      </c>
      <c r="E129" t="s">
        <v>13</v>
      </c>
      <c r="F129">
        <v>42.1</v>
      </c>
      <c r="G129">
        <v>127.5667</v>
      </c>
      <c r="H129">
        <v>8</v>
      </c>
      <c r="I129">
        <v>774.2</v>
      </c>
      <c r="J129" t="str">
        <f>HYPERLINK("https://climate.onebuilding.org/WMO_Region_2_Asia/CHN_China/JL_Jilin/CHN_JL_Donggang.542840_CSWD.zip")</f>
        <v>https://climate.onebuilding.org/WMO_Region_2_Asia/CHN_China/JL_Jilin/CHN_JL_Donggang.542840_CSWD.zip</v>
      </c>
    </row>
    <row r="130" spans="1:10" x14ac:dyDescent="0.25">
      <c r="A130" t="s">
        <v>10</v>
      </c>
      <c r="B130" t="s">
        <v>152</v>
      </c>
      <c r="C130" t="s">
        <v>156</v>
      </c>
      <c r="D130">
        <v>541860</v>
      </c>
      <c r="E130" t="s">
        <v>13</v>
      </c>
      <c r="F130">
        <v>43.366669999999999</v>
      </c>
      <c r="G130">
        <v>128.19999999999999</v>
      </c>
      <c r="H130">
        <v>8</v>
      </c>
      <c r="I130">
        <v>524.9</v>
      </c>
      <c r="J130" t="str">
        <f>HYPERLINK("https://climate.onebuilding.org/WMO_Region_2_Asia/CHN_China/JL_Jilin/CHN_JL_Dunhua.541860_CSWD.zip")</f>
        <v>https://climate.onebuilding.org/WMO_Region_2_Asia/CHN_China/JL_Jilin/CHN_JL_Dunhua.541860_CSWD.zip</v>
      </c>
    </row>
    <row r="131" spans="1:10" x14ac:dyDescent="0.25">
      <c r="A131" t="s">
        <v>10</v>
      </c>
      <c r="B131" t="s">
        <v>152</v>
      </c>
      <c r="C131" t="s">
        <v>157</v>
      </c>
      <c r="D131">
        <v>543740</v>
      </c>
      <c r="E131" t="s">
        <v>13</v>
      </c>
      <c r="F131">
        <v>41</v>
      </c>
      <c r="G131">
        <v>126.91670000000001</v>
      </c>
      <c r="H131">
        <v>8</v>
      </c>
      <c r="I131">
        <v>332.7</v>
      </c>
      <c r="J131" t="str">
        <f>HYPERLINK("https://climate.onebuilding.org/WMO_Region_2_Asia/CHN_China/JL_Jilin/CHN_JL_Linjiang.543740_CSWD.zip")</f>
        <v>https://climate.onebuilding.org/WMO_Region_2_Asia/CHN_China/JL_Jilin/CHN_JL_Linjiang.543740_CSWD.zip</v>
      </c>
    </row>
    <row r="132" spans="1:10" x14ac:dyDescent="0.25">
      <c r="A132" t="s">
        <v>10</v>
      </c>
      <c r="B132" t="s">
        <v>152</v>
      </c>
      <c r="C132" t="s">
        <v>158</v>
      </c>
      <c r="D132">
        <v>509490</v>
      </c>
      <c r="E132" t="s">
        <v>13</v>
      </c>
      <c r="F132">
        <v>45.083329999999997</v>
      </c>
      <c r="G132">
        <v>124.86669999999999</v>
      </c>
      <c r="H132">
        <v>8</v>
      </c>
      <c r="I132">
        <v>136.19999999999999</v>
      </c>
      <c r="J132" t="str">
        <f>HYPERLINK("https://climate.onebuilding.org/WMO_Region_2_Asia/CHN_China/JL_Jilin/CHN_JL_Qian.Gorlos.509490_CSWD.zip")</f>
        <v>https://climate.onebuilding.org/WMO_Region_2_Asia/CHN_China/JL_Jilin/CHN_JL_Qian.Gorlos.509490_CSWD.zip</v>
      </c>
    </row>
    <row r="133" spans="1:10" x14ac:dyDescent="0.25">
      <c r="A133" t="s">
        <v>10</v>
      </c>
      <c r="B133" t="s">
        <v>152</v>
      </c>
      <c r="C133" t="s">
        <v>159</v>
      </c>
      <c r="D133">
        <v>541570</v>
      </c>
      <c r="E133" t="s">
        <v>13</v>
      </c>
      <c r="F133">
        <v>43.166670000000003</v>
      </c>
      <c r="G133">
        <v>124.33329999999999</v>
      </c>
      <c r="H133">
        <v>8</v>
      </c>
      <c r="I133">
        <v>165.7</v>
      </c>
      <c r="J133" t="str">
        <f>HYPERLINK("https://climate.onebuilding.org/WMO_Region_2_Asia/CHN_China/JL_Jilin/CHN_JL_Siping.541570_CSWD.zip")</f>
        <v>https://climate.onebuilding.org/WMO_Region_2_Asia/CHN_China/JL_Jilin/CHN_JL_Siping.541570_CSWD.zip</v>
      </c>
    </row>
    <row r="134" spans="1:10" x14ac:dyDescent="0.25">
      <c r="A134" t="s">
        <v>10</v>
      </c>
      <c r="B134" t="s">
        <v>152</v>
      </c>
      <c r="C134" t="s">
        <v>160</v>
      </c>
      <c r="D134">
        <v>542920</v>
      </c>
      <c r="E134" t="s">
        <v>13</v>
      </c>
      <c r="F134">
        <v>42.883330000000001</v>
      </c>
      <c r="G134">
        <v>129.4667</v>
      </c>
      <c r="H134">
        <v>8</v>
      </c>
      <c r="I134">
        <v>176.8</v>
      </c>
      <c r="J134" t="str">
        <f>HYPERLINK("https://climate.onebuilding.org/WMO_Region_2_Asia/CHN_China/JL_Jilin/CHN_JL_Yanji.542920_CSWD.zip")</f>
        <v>https://climate.onebuilding.org/WMO_Region_2_Asia/CHN_China/JL_Jilin/CHN_JL_Yanji.542920_CSWD.zip</v>
      </c>
    </row>
    <row r="135" spans="1:10" x14ac:dyDescent="0.25">
      <c r="A135" t="s">
        <v>10</v>
      </c>
      <c r="B135" t="s">
        <v>161</v>
      </c>
      <c r="C135" t="s">
        <v>162</v>
      </c>
      <c r="D135">
        <v>543460</v>
      </c>
      <c r="E135" t="s">
        <v>13</v>
      </c>
      <c r="F135">
        <v>41.316670000000002</v>
      </c>
      <c r="G135">
        <v>123.7833</v>
      </c>
      <c r="H135">
        <v>8</v>
      </c>
      <c r="I135">
        <v>185.4</v>
      </c>
      <c r="J135" t="str">
        <f>HYPERLINK("https://climate.onebuilding.org/WMO_Region_2_Asia/CHN_China/LN_Liaoning/CHN_LN_Benxi.543460_CSWD.zip")</f>
        <v>https://climate.onebuilding.org/WMO_Region_2_Asia/CHN_China/LN_Liaoning/CHN_LN_Benxi.543460_CSWD.zip</v>
      </c>
    </row>
    <row r="136" spans="1:10" x14ac:dyDescent="0.25">
      <c r="A136" t="s">
        <v>10</v>
      </c>
      <c r="B136" t="s">
        <v>161</v>
      </c>
      <c r="C136" t="s">
        <v>163</v>
      </c>
      <c r="D136">
        <v>543240</v>
      </c>
      <c r="E136" t="s">
        <v>13</v>
      </c>
      <c r="F136">
        <v>41.55</v>
      </c>
      <c r="G136">
        <v>120.45</v>
      </c>
      <c r="H136">
        <v>8</v>
      </c>
      <c r="I136">
        <v>169.9</v>
      </c>
      <c r="J136" t="str">
        <f>HYPERLINK("https://climate.onebuilding.org/WMO_Region_2_Asia/CHN_China/LN_Liaoning/CHN_LN_Chaoyang.543240_CSWD.zip")</f>
        <v>https://climate.onebuilding.org/WMO_Region_2_Asia/CHN_China/LN_Liaoning/CHN_LN_Chaoyang.543240_CSWD.zip</v>
      </c>
    </row>
    <row r="137" spans="1:10" x14ac:dyDescent="0.25">
      <c r="A137" t="s">
        <v>10</v>
      </c>
      <c r="B137" t="s">
        <v>161</v>
      </c>
      <c r="C137" t="s">
        <v>164</v>
      </c>
      <c r="D137">
        <v>546620</v>
      </c>
      <c r="E137" t="s">
        <v>13</v>
      </c>
      <c r="F137">
        <v>38.9</v>
      </c>
      <c r="G137">
        <v>121.63330000000001</v>
      </c>
      <c r="H137">
        <v>8</v>
      </c>
      <c r="I137">
        <v>91.5</v>
      </c>
      <c r="J137" t="str">
        <f>HYPERLINK("https://climate.onebuilding.org/WMO_Region_2_Asia/CHN_China/LN_Liaoning/CHN_LN_Dalian.546620_CSWD.zip")</f>
        <v>https://climate.onebuilding.org/WMO_Region_2_Asia/CHN_China/LN_Liaoning/CHN_LN_Dalian.546620_CSWD.zip</v>
      </c>
    </row>
    <row r="138" spans="1:10" x14ac:dyDescent="0.25">
      <c r="A138" t="s">
        <v>10</v>
      </c>
      <c r="B138" t="s">
        <v>161</v>
      </c>
      <c r="C138" t="s">
        <v>165</v>
      </c>
      <c r="D138">
        <v>544970</v>
      </c>
      <c r="E138" t="s">
        <v>13</v>
      </c>
      <c r="F138">
        <v>40.049999999999997</v>
      </c>
      <c r="G138">
        <v>124.33329999999999</v>
      </c>
      <c r="H138">
        <v>8</v>
      </c>
      <c r="I138">
        <v>13.8</v>
      </c>
      <c r="J138" t="str">
        <f>HYPERLINK("https://climate.onebuilding.org/WMO_Region_2_Asia/CHN_China/LN_Liaoning/CHN_LN_Dandong.544970_CSWD.zip")</f>
        <v>https://climate.onebuilding.org/WMO_Region_2_Asia/CHN_China/LN_Liaoning/CHN_LN_Dandong.544970_CSWD.zip</v>
      </c>
    </row>
    <row r="139" spans="1:10" x14ac:dyDescent="0.25">
      <c r="A139" t="s">
        <v>10</v>
      </c>
      <c r="B139" t="s">
        <v>161</v>
      </c>
      <c r="C139" t="s">
        <v>166</v>
      </c>
      <c r="D139">
        <v>543370</v>
      </c>
      <c r="E139" t="s">
        <v>13</v>
      </c>
      <c r="F139">
        <v>41.683329999999998</v>
      </c>
      <c r="G139">
        <v>121.11669999999999</v>
      </c>
      <c r="H139">
        <v>8</v>
      </c>
      <c r="I139">
        <v>65.900000000000006</v>
      </c>
      <c r="J139" t="str">
        <f>HYPERLINK("https://climate.onebuilding.org/WMO_Region_2_Asia/CHN_China/LN_Liaoning/CHN_LN_Jinzhou.543370_CSWD.zip")</f>
        <v>https://climate.onebuilding.org/WMO_Region_2_Asia/CHN_China/LN_Liaoning/CHN_LN_Jinzhou.543370_CSWD.zip</v>
      </c>
    </row>
    <row r="140" spans="1:10" x14ac:dyDescent="0.25">
      <c r="A140" t="s">
        <v>10</v>
      </c>
      <c r="B140" t="s">
        <v>161</v>
      </c>
      <c r="C140" t="s">
        <v>167</v>
      </c>
      <c r="D140">
        <v>544930</v>
      </c>
      <c r="E140" t="s">
        <v>13</v>
      </c>
      <c r="F140">
        <v>40.716670000000001</v>
      </c>
      <c r="G140">
        <v>124.7833</v>
      </c>
      <c r="H140">
        <v>8</v>
      </c>
      <c r="I140">
        <v>260.10000000000002</v>
      </c>
      <c r="J140" t="str">
        <f>HYPERLINK("https://climate.onebuilding.org/WMO_Region_2_Asia/CHN_China/LN_Liaoning/CHN_LN_Kuandian.544930_CSWD.zip")</f>
        <v>https://climate.onebuilding.org/WMO_Region_2_Asia/CHN_China/LN_Liaoning/CHN_LN_Kuandian.544930_CSWD.zip</v>
      </c>
    </row>
    <row r="141" spans="1:10" x14ac:dyDescent="0.25">
      <c r="A141" t="s">
        <v>10</v>
      </c>
      <c r="B141" t="s">
        <v>161</v>
      </c>
      <c r="C141" t="s">
        <v>168</v>
      </c>
      <c r="D141">
        <v>543420</v>
      </c>
      <c r="E141" t="s">
        <v>13</v>
      </c>
      <c r="F141">
        <v>41.733330000000002</v>
      </c>
      <c r="G141">
        <v>123.45</v>
      </c>
      <c r="H141">
        <v>8</v>
      </c>
      <c r="I141">
        <v>44.7</v>
      </c>
      <c r="J141" t="str">
        <f>HYPERLINK("https://climate.onebuilding.org/WMO_Region_2_Asia/CHN_China/LN_Liaoning/CHN_LN_Shenyang.543420_CSWD.zip")</f>
        <v>https://climate.onebuilding.org/WMO_Region_2_Asia/CHN_China/LN_Liaoning/CHN_LN_Shenyang.543420_CSWD.zip</v>
      </c>
    </row>
    <row r="142" spans="1:10" x14ac:dyDescent="0.25">
      <c r="A142" t="s">
        <v>10</v>
      </c>
      <c r="B142" t="s">
        <v>161</v>
      </c>
      <c r="C142" t="s">
        <v>169</v>
      </c>
      <c r="D142">
        <v>544550</v>
      </c>
      <c r="E142" t="s">
        <v>13</v>
      </c>
      <c r="F142">
        <v>40.583329999999997</v>
      </c>
      <c r="G142">
        <v>120.7</v>
      </c>
      <c r="H142">
        <v>8</v>
      </c>
      <c r="I142">
        <v>10.5</v>
      </c>
      <c r="J142" t="str">
        <f>HYPERLINK("https://climate.onebuilding.org/WMO_Region_2_Asia/CHN_China/LN_Liaoning/CHN_LN_Xingcheng.544550_CSWD.zip")</f>
        <v>https://climate.onebuilding.org/WMO_Region_2_Asia/CHN_China/LN_Liaoning/CHN_LN_Xingcheng.544550_CSWD.zip</v>
      </c>
    </row>
    <row r="143" spans="1:10" x14ac:dyDescent="0.25">
      <c r="A143" t="s">
        <v>10</v>
      </c>
      <c r="B143" t="s">
        <v>161</v>
      </c>
      <c r="C143" t="s">
        <v>170</v>
      </c>
      <c r="D143">
        <v>543330</v>
      </c>
      <c r="E143" t="s">
        <v>13</v>
      </c>
      <c r="F143">
        <v>41.983330000000002</v>
      </c>
      <c r="G143">
        <v>122.83329999999999</v>
      </c>
      <c r="H143">
        <v>8</v>
      </c>
      <c r="I143">
        <v>30.7</v>
      </c>
      <c r="J143" t="str">
        <f>HYPERLINK("https://climate.onebuilding.org/WMO_Region_2_Asia/CHN_China/LN_Liaoning/CHN_LN_Xinmin.543330_CSWD.zip")</f>
        <v>https://climate.onebuilding.org/WMO_Region_2_Asia/CHN_China/LN_Liaoning/CHN_LN_Xinmin.543330_CSWD.zip</v>
      </c>
    </row>
    <row r="144" spans="1:10" x14ac:dyDescent="0.25">
      <c r="A144" t="s">
        <v>10</v>
      </c>
      <c r="B144" t="s">
        <v>161</v>
      </c>
      <c r="C144" t="s">
        <v>171</v>
      </c>
      <c r="D144">
        <v>544710</v>
      </c>
      <c r="E144" t="s">
        <v>13</v>
      </c>
      <c r="F144">
        <v>40.666670000000003</v>
      </c>
      <c r="G144">
        <v>122.2667</v>
      </c>
      <c r="H144">
        <v>8</v>
      </c>
      <c r="I144">
        <v>3.3</v>
      </c>
      <c r="J144" t="str">
        <f>HYPERLINK("https://climate.onebuilding.org/WMO_Region_2_Asia/CHN_China/LN_Liaoning/CHN_LN_Yingkou.544710_CSWD.zip")</f>
        <v>https://climate.onebuilding.org/WMO_Region_2_Asia/CHN_China/LN_Liaoning/CHN_LN_Yingkou.544710_CSWD.zip</v>
      </c>
    </row>
    <row r="145" spans="1:10" x14ac:dyDescent="0.25">
      <c r="A145" t="s">
        <v>10</v>
      </c>
      <c r="B145" t="s">
        <v>161</v>
      </c>
      <c r="C145" t="s">
        <v>172</v>
      </c>
      <c r="D145">
        <v>542360</v>
      </c>
      <c r="E145" t="s">
        <v>13</v>
      </c>
      <c r="F145">
        <v>42.416670000000003</v>
      </c>
      <c r="G145">
        <v>122.5333</v>
      </c>
      <c r="H145">
        <v>8</v>
      </c>
      <c r="I145">
        <v>79.400000000000006</v>
      </c>
      <c r="J145" t="str">
        <f>HYPERLINK("https://climate.onebuilding.org/WMO_Region_2_Asia/CHN_China/LN_Liaoning/CHN_LN_Zhangwu.542360_CSWD.zip")</f>
        <v>https://climate.onebuilding.org/WMO_Region_2_Asia/CHN_China/LN_Liaoning/CHN_LN_Zhangwu.542360_CSWD.zip</v>
      </c>
    </row>
    <row r="146" spans="1:10" x14ac:dyDescent="0.25">
      <c r="A146" t="s">
        <v>10</v>
      </c>
      <c r="B146" t="s">
        <v>173</v>
      </c>
      <c r="C146" t="s">
        <v>174</v>
      </c>
      <c r="D146">
        <v>531920</v>
      </c>
      <c r="E146" t="s">
        <v>13</v>
      </c>
      <c r="F146">
        <v>44.016669999999998</v>
      </c>
      <c r="G146">
        <v>114.95</v>
      </c>
      <c r="H146">
        <v>8</v>
      </c>
      <c r="I146">
        <v>1126.0999999999999</v>
      </c>
      <c r="J146" t="str">
        <f>HYPERLINK("https://climate.onebuilding.org/WMO_Region_2_Asia/CHN_China/NM_Nei_Mongol/CHN_NM_Abag.Qi.Hot.531920_CSWD.zip")</f>
        <v>https://climate.onebuilding.org/WMO_Region_2_Asia/CHN_China/NM_Nei_Mongol/CHN_NM_Abag.Qi.Hot.531920_CSWD.zip</v>
      </c>
    </row>
    <row r="147" spans="1:10" x14ac:dyDescent="0.25">
      <c r="A147" t="s">
        <v>10</v>
      </c>
      <c r="B147" t="s">
        <v>173</v>
      </c>
      <c r="C147" t="s">
        <v>175</v>
      </c>
      <c r="D147">
        <v>507270</v>
      </c>
      <c r="E147" t="s">
        <v>13</v>
      </c>
      <c r="F147">
        <v>47.166670000000003</v>
      </c>
      <c r="G147">
        <v>119.9333</v>
      </c>
      <c r="H147">
        <v>8</v>
      </c>
      <c r="I147">
        <v>997.2</v>
      </c>
      <c r="J147" t="str">
        <f>HYPERLINK("https://climate.onebuilding.org/WMO_Region_2_Asia/CHN_China/NM_Nei_Mongol/CHN_NM_Arxan.507270_CSWD.zip")</f>
        <v>https://climate.onebuilding.org/WMO_Region_2_Asia/CHN_China/NM_Nei_Mongol/CHN_NM_Arxan.507270_CSWD.zip</v>
      </c>
    </row>
    <row r="148" spans="1:10" x14ac:dyDescent="0.25">
      <c r="A148" t="s">
        <v>10</v>
      </c>
      <c r="B148" t="s">
        <v>173</v>
      </c>
      <c r="C148" t="s">
        <v>176</v>
      </c>
      <c r="D148">
        <v>533520</v>
      </c>
      <c r="E148" t="s">
        <v>13</v>
      </c>
      <c r="F148">
        <v>41.7</v>
      </c>
      <c r="G148">
        <v>110.4333</v>
      </c>
      <c r="H148">
        <v>8</v>
      </c>
      <c r="I148">
        <v>1376.6</v>
      </c>
      <c r="J148" t="str">
        <f>HYPERLINK("https://climate.onebuilding.org/WMO_Region_2_Asia/CHN_China/NM_Nei_Mongol/CHN_NM_Bailingmiao.533520_CSWD.zip")</f>
        <v>https://climate.onebuilding.org/WMO_Region_2_Asia/CHN_China/NM_Nei_Mongol/CHN_NM_Bailingmiao.533520_CSWD.zip</v>
      </c>
    </row>
    <row r="149" spans="1:10" x14ac:dyDescent="0.25">
      <c r="A149" t="s">
        <v>10</v>
      </c>
      <c r="B149" t="s">
        <v>173</v>
      </c>
      <c r="C149" t="s">
        <v>177</v>
      </c>
      <c r="D149">
        <v>540270</v>
      </c>
      <c r="E149" t="s">
        <v>13</v>
      </c>
      <c r="F149">
        <v>43.983330000000002</v>
      </c>
      <c r="G149">
        <v>119.4</v>
      </c>
      <c r="H149">
        <v>8</v>
      </c>
      <c r="I149">
        <v>486.2</v>
      </c>
      <c r="J149" t="str">
        <f>HYPERLINK("https://climate.onebuilding.org/WMO_Region_2_Asia/CHN_China/NM_Nei_Mongol/CHN_NM_Bairin.Zuo.Qi.540270_CSWD.zip")</f>
        <v>https://climate.onebuilding.org/WMO_Region_2_Asia/CHN_China/NM_Nei_Mongol/CHN_NM_Bairin.Zuo.Qi.540270_CSWD.zip</v>
      </c>
    </row>
    <row r="150" spans="1:10" x14ac:dyDescent="0.25">
      <c r="A150" t="s">
        <v>10</v>
      </c>
      <c r="B150" t="s">
        <v>173</v>
      </c>
      <c r="C150" t="s">
        <v>178</v>
      </c>
      <c r="D150">
        <v>524950</v>
      </c>
      <c r="E150" t="s">
        <v>13</v>
      </c>
      <c r="F150">
        <v>40.166670000000003</v>
      </c>
      <c r="G150">
        <v>104.8</v>
      </c>
      <c r="H150">
        <v>8</v>
      </c>
      <c r="I150">
        <v>1323</v>
      </c>
      <c r="J150" t="str">
        <f>HYPERLINK("https://climate.onebuilding.org/WMO_Region_2_Asia/CHN_China/NM_Nei_Mongol/CHN_NM_Bayan.Mod.524950_CSWD.zip")</f>
        <v>https://climate.onebuilding.org/WMO_Region_2_Asia/CHN_China/NM_Nei_Mongol/CHN_NM_Bayan.Mod.524950_CSWD.zip</v>
      </c>
    </row>
    <row r="151" spans="1:10" x14ac:dyDescent="0.25">
      <c r="A151" t="s">
        <v>10</v>
      </c>
      <c r="B151" t="s">
        <v>173</v>
      </c>
      <c r="C151" t="s">
        <v>179</v>
      </c>
      <c r="D151">
        <v>506320</v>
      </c>
      <c r="E151" t="s">
        <v>13</v>
      </c>
      <c r="F151">
        <v>48.766669999999998</v>
      </c>
      <c r="G151">
        <v>121.91670000000001</v>
      </c>
      <c r="H151">
        <v>8</v>
      </c>
      <c r="I151">
        <v>739.7</v>
      </c>
      <c r="J151" t="str">
        <f>HYPERLINK("https://climate.onebuilding.org/WMO_Region_2_Asia/CHN_China/NM_Nei_Mongol/CHN_NM_Bugt.506320_CSWD.zip")</f>
        <v>https://climate.onebuilding.org/WMO_Region_2_Asia/CHN_China/NM_Nei_Mongol/CHN_NM_Bugt.506320_CSWD.zip</v>
      </c>
    </row>
    <row r="152" spans="1:10" x14ac:dyDescent="0.25">
      <c r="A152" t="s">
        <v>10</v>
      </c>
      <c r="B152" t="s">
        <v>173</v>
      </c>
      <c r="C152" t="s">
        <v>180</v>
      </c>
      <c r="D152">
        <v>542180</v>
      </c>
      <c r="E152" t="s">
        <v>13</v>
      </c>
      <c r="F152">
        <v>42.266669999999998</v>
      </c>
      <c r="G152">
        <v>118.9333</v>
      </c>
      <c r="H152">
        <v>8</v>
      </c>
      <c r="I152">
        <v>568</v>
      </c>
      <c r="J152" t="str">
        <f>HYPERLINK("https://climate.onebuilding.org/WMO_Region_2_Asia/CHN_China/NM_Nei_Mongol/CHN_NM_Chifeng.542180_CSWD.zip")</f>
        <v>https://climate.onebuilding.org/WMO_Region_2_Asia/CHN_China/NM_Nei_Mongol/CHN_NM_Chifeng.542180_CSWD.zip</v>
      </c>
    </row>
    <row r="153" spans="1:10" x14ac:dyDescent="0.25">
      <c r="A153" t="s">
        <v>10</v>
      </c>
      <c r="B153" t="s">
        <v>173</v>
      </c>
      <c r="C153" t="s">
        <v>181</v>
      </c>
      <c r="D153">
        <v>509150</v>
      </c>
      <c r="E153" t="s">
        <v>13</v>
      </c>
      <c r="F153">
        <v>45.516669999999998</v>
      </c>
      <c r="G153">
        <v>116.9667</v>
      </c>
      <c r="H153">
        <v>8</v>
      </c>
      <c r="I153">
        <v>838.9</v>
      </c>
      <c r="J153" t="str">
        <f>HYPERLINK("https://climate.onebuilding.org/WMO_Region_2_Asia/CHN_China/NM_Nei_Mongol/CHN_NM_Dong.Ujimqin.Qi.509150_CSWD.zip")</f>
        <v>https://climate.onebuilding.org/WMO_Region_2_Asia/CHN_China/NM_Nei_Mongol/CHN_NM_Dong.Ujimqin.Qi.509150_CSWD.zip</v>
      </c>
    </row>
    <row r="154" spans="1:10" x14ac:dyDescent="0.25">
      <c r="A154" t="s">
        <v>10</v>
      </c>
      <c r="B154" t="s">
        <v>173</v>
      </c>
      <c r="C154" t="s">
        <v>182</v>
      </c>
      <c r="D154">
        <v>535430</v>
      </c>
      <c r="E154" t="s">
        <v>13</v>
      </c>
      <c r="F154">
        <v>39.833329999999997</v>
      </c>
      <c r="G154">
        <v>109.9833</v>
      </c>
      <c r="H154">
        <v>8</v>
      </c>
      <c r="I154">
        <v>1461.9</v>
      </c>
      <c r="J154" t="str">
        <f>HYPERLINK("https://climate.onebuilding.org/WMO_Region_2_Asia/CHN_China/NM_Nei_Mongol/CHN_NM_Dongsheng.535430_CSWD.zip")</f>
        <v>https://climate.onebuilding.org/WMO_Region_2_Asia/CHN_China/NM_Nei_Mongol/CHN_NM_Dongsheng.535430_CSWD.zip</v>
      </c>
    </row>
    <row r="155" spans="1:10" x14ac:dyDescent="0.25">
      <c r="A155" t="s">
        <v>10</v>
      </c>
      <c r="B155" t="s">
        <v>173</v>
      </c>
      <c r="C155" t="s">
        <v>183</v>
      </c>
      <c r="D155">
        <v>542080</v>
      </c>
      <c r="E155" t="s">
        <v>13</v>
      </c>
      <c r="F155">
        <v>42.183329999999998</v>
      </c>
      <c r="G155">
        <v>116.4667</v>
      </c>
      <c r="H155">
        <v>8</v>
      </c>
      <c r="I155">
        <v>1245.4000000000001</v>
      </c>
      <c r="J155" t="str">
        <f>HYPERLINK("https://climate.onebuilding.org/WMO_Region_2_Asia/CHN_China/NM_Nei_Mongol/CHN_NM_Duolun.542080_CSWD.zip")</f>
        <v>https://climate.onebuilding.org/WMO_Region_2_Asia/CHN_China/NM_Nei_Mongol/CHN_NM_Duolun.542080_CSWD.zip</v>
      </c>
    </row>
    <row r="156" spans="1:10" x14ac:dyDescent="0.25">
      <c r="A156" t="s">
        <v>10</v>
      </c>
      <c r="B156" t="s">
        <v>173</v>
      </c>
      <c r="C156" t="s">
        <v>184</v>
      </c>
      <c r="D156">
        <v>522670</v>
      </c>
      <c r="E156" t="s">
        <v>13</v>
      </c>
      <c r="F156">
        <v>41.95</v>
      </c>
      <c r="G156">
        <v>101.0667</v>
      </c>
      <c r="H156">
        <v>8</v>
      </c>
      <c r="I156">
        <v>940.5</v>
      </c>
      <c r="J156" t="str">
        <f>HYPERLINK("https://climate.onebuilding.org/WMO_Region_2_Asia/CHN_China/NM_Nei_Mongol/CHN_NM_Ejin.Qi.522670_CSWD.zip")</f>
        <v>https://climate.onebuilding.org/WMO_Region_2_Asia/CHN_China/NM_Nei_Mongol/CHN_NM_Ejin.Qi.522670_CSWD.zip</v>
      </c>
    </row>
    <row r="157" spans="1:10" x14ac:dyDescent="0.25">
      <c r="A157" t="s">
        <v>10</v>
      </c>
      <c r="B157" t="s">
        <v>173</v>
      </c>
      <c r="C157" t="s">
        <v>185</v>
      </c>
      <c r="D157">
        <v>530680</v>
      </c>
      <c r="E157" t="s">
        <v>13</v>
      </c>
      <c r="F157">
        <v>43.65</v>
      </c>
      <c r="G157">
        <v>111.9667</v>
      </c>
      <c r="H157">
        <v>8</v>
      </c>
      <c r="I157">
        <v>964.7</v>
      </c>
      <c r="J157" t="str">
        <f>HYPERLINK("https://climate.onebuilding.org/WMO_Region_2_Asia/CHN_China/NM_Nei_Mongol/CHN_NM_Erenhot.530680_CSWD.zip")</f>
        <v>https://climate.onebuilding.org/WMO_Region_2_Asia/CHN_China/NM_Nei_Mongol/CHN_NM_Erenhot.530680_CSWD.zip</v>
      </c>
    </row>
    <row r="158" spans="1:10" x14ac:dyDescent="0.25">
      <c r="A158" t="s">
        <v>10</v>
      </c>
      <c r="B158" t="s">
        <v>173</v>
      </c>
      <c r="C158" t="s">
        <v>186</v>
      </c>
      <c r="D158">
        <v>505270</v>
      </c>
      <c r="E158" t="s">
        <v>13</v>
      </c>
      <c r="F158">
        <v>49.216670000000001</v>
      </c>
      <c r="G158">
        <v>119.75</v>
      </c>
      <c r="H158">
        <v>8</v>
      </c>
      <c r="I158">
        <v>610.20000000000005</v>
      </c>
      <c r="J158" t="str">
        <f>HYPERLINK("https://climate.onebuilding.org/WMO_Region_2_Asia/CHN_China/NM_Nei_Mongol/CHN_NM_Hailar.505270_CSWD.zip")</f>
        <v>https://climate.onebuilding.org/WMO_Region_2_Asia/CHN_China/NM_Nei_Mongol/CHN_NM_Hailar.505270_CSWD.zip</v>
      </c>
    </row>
    <row r="159" spans="1:10" x14ac:dyDescent="0.25">
      <c r="A159" t="s">
        <v>10</v>
      </c>
      <c r="B159" t="s">
        <v>173</v>
      </c>
      <c r="C159" t="s">
        <v>187</v>
      </c>
      <c r="D159">
        <v>532310</v>
      </c>
      <c r="E159" t="s">
        <v>13</v>
      </c>
      <c r="F159">
        <v>41.4</v>
      </c>
      <c r="G159">
        <v>106.4</v>
      </c>
      <c r="H159">
        <v>8</v>
      </c>
      <c r="I159">
        <v>1509.6</v>
      </c>
      <c r="J159" t="str">
        <f>HYPERLINK("https://climate.onebuilding.org/WMO_Region_2_Asia/CHN_China/NM_Nei_Mongol/CHN_NM_Hailisu.532310_CSWD.zip")</f>
        <v>https://climate.onebuilding.org/WMO_Region_2_Asia/CHN_China/NM_Nei_Mongol/CHN_NM_Hailisu.532310_CSWD.zip</v>
      </c>
    </row>
    <row r="160" spans="1:10" x14ac:dyDescent="0.25">
      <c r="A160" t="s">
        <v>10</v>
      </c>
      <c r="B160" t="s">
        <v>173</v>
      </c>
      <c r="C160" t="s">
        <v>188</v>
      </c>
      <c r="D160">
        <v>533360</v>
      </c>
      <c r="E160" t="s">
        <v>13</v>
      </c>
      <c r="F160">
        <v>41.566670000000002</v>
      </c>
      <c r="G160">
        <v>108.5167</v>
      </c>
      <c r="H160">
        <v>8</v>
      </c>
      <c r="I160">
        <v>1288</v>
      </c>
      <c r="J160" t="str">
        <f>HYPERLINK("https://climate.onebuilding.org/WMO_Region_2_Asia/CHN_China/NM_Nei_Mongol/CHN_NM_Haliut.533360_CSWD.zip")</f>
        <v>https://climate.onebuilding.org/WMO_Region_2_Asia/CHN_China/NM_Nei_Mongol/CHN_NM_Haliut.533360_CSWD.zip</v>
      </c>
    </row>
    <row r="161" spans="1:10" x14ac:dyDescent="0.25">
      <c r="A161" t="s">
        <v>10</v>
      </c>
      <c r="B161" t="s">
        <v>173</v>
      </c>
      <c r="C161" t="s">
        <v>189</v>
      </c>
      <c r="D161">
        <v>534630</v>
      </c>
      <c r="E161" t="s">
        <v>13</v>
      </c>
      <c r="F161">
        <v>40.816670000000002</v>
      </c>
      <c r="G161">
        <v>111.6833</v>
      </c>
      <c r="H161">
        <v>8</v>
      </c>
      <c r="I161">
        <v>1063</v>
      </c>
      <c r="J161" t="str">
        <f>HYPERLINK("https://climate.onebuilding.org/WMO_Region_2_Asia/CHN_China/NM_Nei_Mongol/CHN_NM_Hohhot.534630_CSWD.zip")</f>
        <v>https://climate.onebuilding.org/WMO_Region_2_Asia/CHN_China/NM_Nei_Mongol/CHN_NM_Hohhot.534630_CSWD.zip</v>
      </c>
    </row>
    <row r="162" spans="1:10" x14ac:dyDescent="0.25">
      <c r="A162" t="s">
        <v>10</v>
      </c>
      <c r="B162" t="s">
        <v>173</v>
      </c>
      <c r="C162" t="s">
        <v>190</v>
      </c>
      <c r="D162">
        <v>533910</v>
      </c>
      <c r="E162" t="s">
        <v>13</v>
      </c>
      <c r="F162">
        <v>41.9</v>
      </c>
      <c r="G162">
        <v>114</v>
      </c>
      <c r="H162">
        <v>8</v>
      </c>
      <c r="I162">
        <v>1482.7</v>
      </c>
      <c r="J162" t="str">
        <f>HYPERLINK("https://climate.onebuilding.org/WMO_Region_2_Asia/CHN_China/NM_Nei_Mongol/CHN_NM_Huade.533910_CSWD.zip")</f>
        <v>https://climate.onebuilding.org/WMO_Region_2_Asia/CHN_China/NM_Nei_Mongol/CHN_NM_Huade.533910_CSWD.zip</v>
      </c>
    </row>
    <row r="163" spans="1:10" x14ac:dyDescent="0.25">
      <c r="A163" t="s">
        <v>10</v>
      </c>
      <c r="B163" t="s">
        <v>173</v>
      </c>
      <c r="C163" t="s">
        <v>191</v>
      </c>
      <c r="D163">
        <v>535020</v>
      </c>
      <c r="E163" t="s">
        <v>13</v>
      </c>
      <c r="F163">
        <v>39.783329999999999</v>
      </c>
      <c r="G163">
        <v>105.75</v>
      </c>
      <c r="H163">
        <v>8</v>
      </c>
      <c r="I163">
        <v>1031.8</v>
      </c>
      <c r="J163" t="str">
        <f>HYPERLINK("https://climate.onebuilding.org/WMO_Region_2_Asia/CHN_China/NM_Nei_Mongol/CHN_NM_Jartai.535020_CSWD.zip")</f>
        <v>https://climate.onebuilding.org/WMO_Region_2_Asia/CHN_China/NM_Nei_Mongol/CHN_NM_Jartai.535020_CSWD.zip</v>
      </c>
    </row>
    <row r="164" spans="1:10" x14ac:dyDescent="0.25">
      <c r="A164" t="s">
        <v>10</v>
      </c>
      <c r="B164" t="s">
        <v>173</v>
      </c>
      <c r="C164" t="s">
        <v>192</v>
      </c>
      <c r="D164">
        <v>540260</v>
      </c>
      <c r="E164" t="s">
        <v>13</v>
      </c>
      <c r="F164">
        <v>44.566670000000002</v>
      </c>
      <c r="G164">
        <v>120.9</v>
      </c>
      <c r="H164">
        <v>8</v>
      </c>
      <c r="I164">
        <v>265</v>
      </c>
      <c r="J164" t="str">
        <f>HYPERLINK("https://climate.onebuilding.org/WMO_Region_2_Asia/CHN_China/NM_Nei_Mongol/CHN_NM_Jarud.Qi.540260_CSWD.zip")</f>
        <v>https://climate.onebuilding.org/WMO_Region_2_Asia/CHN_China/NM_Nei_Mongol/CHN_NM_Jarud.Qi.540260_CSWD.zip</v>
      </c>
    </row>
    <row r="165" spans="1:10" x14ac:dyDescent="0.25">
      <c r="A165" t="s">
        <v>10</v>
      </c>
      <c r="B165" t="s">
        <v>173</v>
      </c>
      <c r="C165" t="s">
        <v>193</v>
      </c>
      <c r="D165">
        <v>532760</v>
      </c>
      <c r="E165" t="s">
        <v>13</v>
      </c>
      <c r="F165">
        <v>42.4</v>
      </c>
      <c r="G165">
        <v>112.9</v>
      </c>
      <c r="H165">
        <v>8</v>
      </c>
      <c r="I165">
        <v>1150.8</v>
      </c>
      <c r="J165" t="str">
        <f>HYPERLINK("https://climate.onebuilding.org/WMO_Region_2_Asia/CHN_China/NM_Nei_Mongol/CHN_NM_Jurh.532760_CSWD.zip")</f>
        <v>https://climate.onebuilding.org/WMO_Region_2_Asia/CHN_China/NM_Nei_Mongol/CHN_NM_Jurh.532760_CSWD.zip</v>
      </c>
    </row>
    <row r="166" spans="1:10" x14ac:dyDescent="0.25">
      <c r="A166" t="s">
        <v>10</v>
      </c>
      <c r="B166" t="s">
        <v>173</v>
      </c>
      <c r="C166" t="s">
        <v>194</v>
      </c>
      <c r="D166">
        <v>541340</v>
      </c>
      <c r="E166" t="s">
        <v>13</v>
      </c>
      <c r="F166">
        <v>43.6</v>
      </c>
      <c r="G166">
        <v>121.2833</v>
      </c>
      <c r="H166">
        <v>8</v>
      </c>
      <c r="I166">
        <v>241</v>
      </c>
      <c r="J166" t="str">
        <f>HYPERLINK("https://climate.onebuilding.org/WMO_Region_2_Asia/CHN_China/NM_Nei_Mongol/CHN_NM_Kailu.541340_CSWD.zip")</f>
        <v>https://climate.onebuilding.org/WMO_Region_2_Asia/CHN_China/NM_Nei_Mongol/CHN_NM_Kailu.541340_CSWD.zip</v>
      </c>
    </row>
    <row r="167" spans="1:10" x14ac:dyDescent="0.25">
      <c r="A167" t="s">
        <v>10</v>
      </c>
      <c r="B167" t="s">
        <v>173</v>
      </c>
      <c r="C167" t="s">
        <v>195</v>
      </c>
      <c r="D167">
        <v>541150</v>
      </c>
      <c r="E167" t="s">
        <v>13</v>
      </c>
      <c r="F167">
        <v>43.6</v>
      </c>
      <c r="G167">
        <v>118.0667</v>
      </c>
      <c r="H167">
        <v>8</v>
      </c>
      <c r="I167">
        <v>799.5</v>
      </c>
      <c r="J167" t="str">
        <f>HYPERLINK("https://climate.onebuilding.org/WMO_Region_2_Asia/CHN_China/NM_Nei_Mongol/CHN_NM_Linxi.541150_CSWD.zip")</f>
        <v>https://climate.onebuilding.org/WMO_Region_2_Asia/CHN_China/NM_Nei_Mongol/CHN_NM_Linxi.541150_CSWD.zip</v>
      </c>
    </row>
    <row r="168" spans="1:10" x14ac:dyDescent="0.25">
      <c r="A168" t="s">
        <v>10</v>
      </c>
      <c r="B168" t="s">
        <v>173</v>
      </c>
      <c r="C168" t="s">
        <v>196</v>
      </c>
      <c r="D168">
        <v>505140</v>
      </c>
      <c r="E168" t="s">
        <v>13</v>
      </c>
      <c r="F168">
        <v>49.566670000000002</v>
      </c>
      <c r="G168">
        <v>117.4333</v>
      </c>
      <c r="H168">
        <v>8</v>
      </c>
      <c r="I168">
        <v>661.7</v>
      </c>
      <c r="J168" t="str">
        <f>HYPERLINK("https://climate.onebuilding.org/WMO_Region_2_Asia/CHN_China/NM_Nei_Mongol/CHN_NM_Manzhouli.505140_CSWD.zip")</f>
        <v>https://climate.onebuilding.org/WMO_Region_2_Asia/CHN_China/NM_Nei_Mongol/CHN_NM_Manzhouli.505140_CSWD.zip</v>
      </c>
    </row>
    <row r="169" spans="1:10" x14ac:dyDescent="0.25">
      <c r="A169" t="s">
        <v>10</v>
      </c>
      <c r="B169" t="s">
        <v>173</v>
      </c>
      <c r="C169" t="s">
        <v>197</v>
      </c>
      <c r="D169">
        <v>535290</v>
      </c>
      <c r="E169" t="s">
        <v>13</v>
      </c>
      <c r="F169">
        <v>39.1</v>
      </c>
      <c r="G169">
        <v>107.9833</v>
      </c>
      <c r="H169">
        <v>8</v>
      </c>
      <c r="I169">
        <v>1380.3</v>
      </c>
      <c r="J169" t="str">
        <f>HYPERLINK("https://climate.onebuilding.org/WMO_Region_2_Asia/CHN_China/NM_Nei_Mongol/CHN_NM_Otog.Qi.535290_CSWD.zip")</f>
        <v>https://climate.onebuilding.org/WMO_Region_2_Asia/CHN_China/NM_Nei_Mongol/CHN_NM_Otog.Qi.535290_CSWD.zip</v>
      </c>
    </row>
    <row r="170" spans="1:10" x14ac:dyDescent="0.25">
      <c r="A170" t="s">
        <v>10</v>
      </c>
      <c r="B170" t="s">
        <v>173</v>
      </c>
      <c r="C170" t="s">
        <v>198</v>
      </c>
      <c r="D170">
        <v>508340</v>
      </c>
      <c r="E170" t="s">
        <v>13</v>
      </c>
      <c r="F170">
        <v>46.6</v>
      </c>
      <c r="G170">
        <v>121.2167</v>
      </c>
      <c r="H170">
        <v>8</v>
      </c>
      <c r="I170">
        <v>499.7</v>
      </c>
      <c r="J170" t="str">
        <f>HYPERLINK("https://climate.onebuilding.org/WMO_Region_2_Asia/CHN_China/NM_Nei_Mongol/CHN_NM_Solon.508340_CSWD.zip")</f>
        <v>https://climate.onebuilding.org/WMO_Region_2_Asia/CHN_China/NM_Nei_Mongol/CHN_NM_Solon.508340_CSWD.zip</v>
      </c>
    </row>
    <row r="171" spans="1:10" x14ac:dyDescent="0.25">
      <c r="A171" t="s">
        <v>10</v>
      </c>
      <c r="B171" t="s">
        <v>173</v>
      </c>
      <c r="C171" t="s">
        <v>199</v>
      </c>
      <c r="D171">
        <v>541350</v>
      </c>
      <c r="E171" t="s">
        <v>13</v>
      </c>
      <c r="F171">
        <v>43.6</v>
      </c>
      <c r="G171">
        <v>122.2667</v>
      </c>
      <c r="H171">
        <v>8</v>
      </c>
      <c r="I171">
        <v>178.7</v>
      </c>
      <c r="J171" t="str">
        <f>HYPERLINK("https://climate.onebuilding.org/WMO_Region_2_Asia/CHN_China/NM_Nei_Mongol/CHN_NM_Tongliao.541350_CSWD.zip")</f>
        <v>https://climate.onebuilding.org/WMO_Region_2_Asia/CHN_China/NM_Nei_Mongol/CHN_NM_Tongliao.541350_CSWD.zip</v>
      </c>
    </row>
    <row r="172" spans="1:10" x14ac:dyDescent="0.25">
      <c r="A172" t="s">
        <v>10</v>
      </c>
      <c r="B172" t="s">
        <v>173</v>
      </c>
      <c r="C172" t="s">
        <v>200</v>
      </c>
      <c r="D172">
        <v>504340</v>
      </c>
      <c r="E172" t="s">
        <v>13</v>
      </c>
      <c r="F172">
        <v>50.483330000000002</v>
      </c>
      <c r="G172">
        <v>121.6833</v>
      </c>
      <c r="H172">
        <v>8</v>
      </c>
      <c r="I172">
        <v>732.6</v>
      </c>
      <c r="J172" t="str">
        <f>HYPERLINK("https://climate.onebuilding.org/WMO_Region_2_Asia/CHN_China/NM_Nei_Mongol/CHN_NM_Tulihe.504340_CSWD.zip")</f>
        <v>https://climate.onebuilding.org/WMO_Region_2_Asia/CHN_China/NM_Nei_Mongol/CHN_NM_Tulihe.504340_CSWD.zip</v>
      </c>
    </row>
    <row r="173" spans="1:10" x14ac:dyDescent="0.25">
      <c r="A173" t="s">
        <v>10</v>
      </c>
      <c r="B173" t="s">
        <v>173</v>
      </c>
      <c r="C173" t="s">
        <v>201</v>
      </c>
      <c r="D173">
        <v>540120</v>
      </c>
      <c r="E173" t="s">
        <v>13</v>
      </c>
      <c r="F173">
        <v>44.583329999999997</v>
      </c>
      <c r="G173">
        <v>117.6</v>
      </c>
      <c r="H173">
        <v>8</v>
      </c>
      <c r="I173">
        <v>995.9</v>
      </c>
      <c r="J173" t="str">
        <f>HYPERLINK("https://climate.onebuilding.org/WMO_Region_2_Asia/CHN_China/NM_Nei_Mongol/CHN_NM_Xi.Ujimqin.Qi.540120_CSWD.zip")</f>
        <v>https://climate.onebuilding.org/WMO_Region_2_Asia/CHN_China/NM_Nei_Mongol/CHN_NM_Xi.Ujimqin.Qi.540120_CSWD.zip</v>
      </c>
    </row>
    <row r="174" spans="1:10" x14ac:dyDescent="0.25">
      <c r="A174" t="s">
        <v>10</v>
      </c>
      <c r="B174" t="s">
        <v>173</v>
      </c>
      <c r="C174" t="s">
        <v>202</v>
      </c>
      <c r="D174">
        <v>541020</v>
      </c>
      <c r="E174" t="s">
        <v>13</v>
      </c>
      <c r="F174">
        <v>43.95</v>
      </c>
      <c r="G174">
        <v>116.11669999999999</v>
      </c>
      <c r="H174">
        <v>8</v>
      </c>
      <c r="I174">
        <v>1003</v>
      </c>
      <c r="J174" t="str">
        <f>HYPERLINK("https://climate.onebuilding.org/WMO_Region_2_Asia/CHN_China/NM_Nei_Mongol/CHN_NM_Xilinhot.541020_CSWD.zip")</f>
        <v>https://climate.onebuilding.org/WMO_Region_2_Asia/CHN_China/NM_Nei_Mongol/CHN_NM_Xilinhot.541020_CSWD.zip</v>
      </c>
    </row>
    <row r="175" spans="1:10" x14ac:dyDescent="0.25">
      <c r="A175" t="s">
        <v>10</v>
      </c>
      <c r="B175" t="s">
        <v>203</v>
      </c>
      <c r="C175" t="s">
        <v>204</v>
      </c>
      <c r="D175">
        <v>538170</v>
      </c>
      <c r="E175" t="s">
        <v>13</v>
      </c>
      <c r="F175">
        <v>36</v>
      </c>
      <c r="G175">
        <v>106.2667</v>
      </c>
      <c r="H175">
        <v>8</v>
      </c>
      <c r="I175">
        <v>1753</v>
      </c>
      <c r="J175" t="str">
        <f>HYPERLINK("https://climate.onebuilding.org/WMO_Region_2_Asia/CHN_China/NX_Ningxia_Hui/CHN_NX_Guyuan.538170_CSWD.zip")</f>
        <v>https://climate.onebuilding.org/WMO_Region_2_Asia/CHN_China/NX_Ningxia_Hui/CHN_NX_Guyuan.538170_CSWD.zip</v>
      </c>
    </row>
    <row r="176" spans="1:10" x14ac:dyDescent="0.25">
      <c r="A176" t="s">
        <v>10</v>
      </c>
      <c r="B176" t="s">
        <v>203</v>
      </c>
      <c r="C176" t="s">
        <v>205</v>
      </c>
      <c r="D176">
        <v>537230</v>
      </c>
      <c r="E176" t="s">
        <v>13</v>
      </c>
      <c r="F176">
        <v>37.799999999999997</v>
      </c>
      <c r="G176">
        <v>107.38330000000001</v>
      </c>
      <c r="H176">
        <v>8</v>
      </c>
      <c r="I176">
        <v>1349.3</v>
      </c>
      <c r="J176" t="str">
        <f>HYPERLINK("https://climate.onebuilding.org/WMO_Region_2_Asia/CHN_China/NX_Ningxia_Hui/CHN_NX_Yanchi.537230_CSWD.zip")</f>
        <v>https://climate.onebuilding.org/WMO_Region_2_Asia/CHN_China/NX_Ningxia_Hui/CHN_NX_Yanchi.537230_CSWD.zip</v>
      </c>
    </row>
    <row r="177" spans="1:10" x14ac:dyDescent="0.25">
      <c r="A177" t="s">
        <v>10</v>
      </c>
      <c r="B177" t="s">
        <v>203</v>
      </c>
      <c r="C177" t="s">
        <v>206</v>
      </c>
      <c r="D177">
        <v>536140</v>
      </c>
      <c r="E177" t="s">
        <v>13</v>
      </c>
      <c r="F177">
        <v>38.483330000000002</v>
      </c>
      <c r="G177">
        <v>106.2167</v>
      </c>
      <c r="H177">
        <v>8</v>
      </c>
      <c r="I177">
        <v>1111.4000000000001</v>
      </c>
      <c r="J177" t="str">
        <f>HYPERLINK("https://climate.onebuilding.org/WMO_Region_2_Asia/CHN_China/NX_Ningxia_Hui/CHN_NX_Yinchuan.536140_CSWD.zip")</f>
        <v>https://climate.onebuilding.org/WMO_Region_2_Asia/CHN_China/NX_Ningxia_Hui/CHN_NX_Yinchuan.536140_CSWD.zip</v>
      </c>
    </row>
    <row r="178" spans="1:10" x14ac:dyDescent="0.25">
      <c r="A178" t="s">
        <v>10</v>
      </c>
      <c r="B178" t="s">
        <v>207</v>
      </c>
      <c r="C178" t="s">
        <v>208</v>
      </c>
      <c r="D178">
        <v>527130</v>
      </c>
      <c r="E178" t="s">
        <v>13</v>
      </c>
      <c r="F178">
        <v>37.85</v>
      </c>
      <c r="G178">
        <v>95.366669999999999</v>
      </c>
      <c r="H178">
        <v>8</v>
      </c>
      <c r="I178">
        <v>3173.2</v>
      </c>
      <c r="J178" t="str">
        <f>HYPERLINK("https://climate.onebuilding.org/WMO_Region_2_Asia/CHN_China/QH_Qinghai/CHN_QH_Daqaidam.527130_CSWD.zip")</f>
        <v>https://climate.onebuilding.org/WMO_Region_2_Asia/CHN_China/QH_Qinghai/CHN_QH_Daqaidam.527130_CSWD.zip</v>
      </c>
    </row>
    <row r="179" spans="1:10" x14ac:dyDescent="0.25">
      <c r="A179" t="s">
        <v>10</v>
      </c>
      <c r="B179" t="s">
        <v>207</v>
      </c>
      <c r="C179" t="s">
        <v>209</v>
      </c>
      <c r="D179">
        <v>560460</v>
      </c>
      <c r="E179" t="s">
        <v>13</v>
      </c>
      <c r="F179">
        <v>33.75</v>
      </c>
      <c r="G179">
        <v>99.65</v>
      </c>
      <c r="H179">
        <v>8</v>
      </c>
      <c r="I179">
        <v>3967.5</v>
      </c>
      <c r="J179" t="str">
        <f>HYPERLINK("https://climate.onebuilding.org/WMO_Region_2_Asia/CHN_China/QH_Qinghai/CHN_QH_Darlag.560460_CSWD.zip")</f>
        <v>https://climate.onebuilding.org/WMO_Region_2_Asia/CHN_China/QH_Qinghai/CHN_QH_Darlag.560460_CSWD.zip</v>
      </c>
    </row>
    <row r="180" spans="1:10" x14ac:dyDescent="0.25">
      <c r="A180" t="s">
        <v>10</v>
      </c>
      <c r="B180" t="s">
        <v>207</v>
      </c>
      <c r="C180" t="s">
        <v>210</v>
      </c>
      <c r="D180">
        <v>528360</v>
      </c>
      <c r="E180" t="s">
        <v>13</v>
      </c>
      <c r="F180">
        <v>36.299999999999997</v>
      </c>
      <c r="G180">
        <v>98.1</v>
      </c>
      <c r="H180">
        <v>8</v>
      </c>
      <c r="I180">
        <v>3191.1</v>
      </c>
      <c r="J180" t="str">
        <f>HYPERLINK("https://climate.onebuilding.org/WMO_Region_2_Asia/CHN_China/QH_Qinghai/CHN_QH_Dulan.Us.528360_CSWD.zip")</f>
        <v>https://climate.onebuilding.org/WMO_Region_2_Asia/CHN_China/QH_Qinghai/CHN_QH_Dulan.Us.528360_CSWD.zip</v>
      </c>
    </row>
    <row r="181" spans="1:10" x14ac:dyDescent="0.25">
      <c r="A181" t="s">
        <v>10</v>
      </c>
      <c r="B181" t="s">
        <v>207</v>
      </c>
      <c r="C181" t="s">
        <v>211</v>
      </c>
      <c r="D181">
        <v>527540</v>
      </c>
      <c r="E181" t="s">
        <v>13</v>
      </c>
      <c r="F181">
        <v>37.333329999999997</v>
      </c>
      <c r="G181">
        <v>100.13330000000001</v>
      </c>
      <c r="H181">
        <v>8</v>
      </c>
      <c r="I181">
        <v>3301.5</v>
      </c>
      <c r="J181" t="str">
        <f>HYPERLINK("https://climate.onebuilding.org/WMO_Region_2_Asia/CHN_China/QH_Qinghai/CHN_QH_Gangca.527540_CSWD.zip")</f>
        <v>https://climate.onebuilding.org/WMO_Region_2_Asia/CHN_China/QH_Qinghai/CHN_QH_Gangca.527540_CSWD.zip</v>
      </c>
    </row>
    <row r="182" spans="1:10" x14ac:dyDescent="0.25">
      <c r="A182" t="s">
        <v>10</v>
      </c>
      <c r="B182" t="s">
        <v>207</v>
      </c>
      <c r="C182" t="s">
        <v>212</v>
      </c>
      <c r="D182">
        <v>528180</v>
      </c>
      <c r="E182" t="s">
        <v>13</v>
      </c>
      <c r="F182">
        <v>36.416670000000003</v>
      </c>
      <c r="G182">
        <v>94.9</v>
      </c>
      <c r="H182">
        <v>8</v>
      </c>
      <c r="I182">
        <v>2807.6</v>
      </c>
      <c r="J182" t="str">
        <f>HYPERLINK("https://climate.onebuilding.org/WMO_Region_2_Asia/CHN_China/QH_Qinghai/CHN_QH_Golmud.528180_CSWD.zip")</f>
        <v>https://climate.onebuilding.org/WMO_Region_2_Asia/CHN_China/QH_Qinghai/CHN_QH_Golmud.528180_CSWD.zip</v>
      </c>
    </row>
    <row r="183" spans="1:10" x14ac:dyDescent="0.25">
      <c r="A183" t="s">
        <v>10</v>
      </c>
      <c r="B183" t="s">
        <v>207</v>
      </c>
      <c r="C183" t="s">
        <v>213</v>
      </c>
      <c r="D183">
        <v>526020</v>
      </c>
      <c r="E183" t="s">
        <v>13</v>
      </c>
      <c r="F183">
        <v>38.75</v>
      </c>
      <c r="G183">
        <v>93.333330000000004</v>
      </c>
      <c r="H183">
        <v>8</v>
      </c>
      <c r="I183">
        <v>2770</v>
      </c>
      <c r="J183" t="str">
        <f>HYPERLINK("https://climate.onebuilding.org/WMO_Region_2_Asia/CHN_China/QH_Qinghai/CHN_QH_Lenghu.526020_CSWD.zip")</f>
        <v>https://climate.onebuilding.org/WMO_Region_2_Asia/CHN_China/QH_Qinghai/CHN_QH_Lenghu.526020_CSWD.zip</v>
      </c>
    </row>
    <row r="184" spans="1:10" x14ac:dyDescent="0.25">
      <c r="A184" t="s">
        <v>10</v>
      </c>
      <c r="B184" t="s">
        <v>207</v>
      </c>
      <c r="C184" t="s">
        <v>214</v>
      </c>
      <c r="D184">
        <v>560330</v>
      </c>
      <c r="E184" t="s">
        <v>13</v>
      </c>
      <c r="F184">
        <v>34.916670000000003</v>
      </c>
      <c r="G184">
        <v>98.216669999999993</v>
      </c>
      <c r="H184">
        <v>8</v>
      </c>
      <c r="I184">
        <v>4272.3</v>
      </c>
      <c r="J184" t="str">
        <f>HYPERLINK("https://climate.onebuilding.org/WMO_Region_2_Asia/CHN_China/QH_Qinghai/CHN_QH_Madoi.560330_CSWD.zip")</f>
        <v>https://climate.onebuilding.org/WMO_Region_2_Asia/CHN_China/QH_Qinghai/CHN_QH_Madoi.560330_CSWD.zip</v>
      </c>
    </row>
    <row r="185" spans="1:10" x14ac:dyDescent="0.25">
      <c r="A185" t="s">
        <v>10</v>
      </c>
      <c r="B185" t="s">
        <v>207</v>
      </c>
      <c r="C185" t="s">
        <v>215</v>
      </c>
      <c r="D185">
        <v>528760</v>
      </c>
      <c r="E185" t="s">
        <v>13</v>
      </c>
      <c r="F185">
        <v>36.316670000000002</v>
      </c>
      <c r="G185">
        <v>102.85</v>
      </c>
      <c r="H185">
        <v>8</v>
      </c>
      <c r="I185">
        <v>1813.9</v>
      </c>
      <c r="J185" t="str">
        <f>HYPERLINK("https://climate.onebuilding.org/WMO_Region_2_Asia/CHN_China/QH_Qinghai/CHN_QH_Minhe.528760_CSWD.zip")</f>
        <v>https://climate.onebuilding.org/WMO_Region_2_Asia/CHN_China/QH_Qinghai/CHN_QH_Minhe.528760_CSWD.zip</v>
      </c>
    </row>
    <row r="186" spans="1:10" x14ac:dyDescent="0.25">
      <c r="A186" t="s">
        <v>10</v>
      </c>
      <c r="B186" t="s">
        <v>207</v>
      </c>
      <c r="C186" t="s">
        <v>216</v>
      </c>
      <c r="D186">
        <v>561250</v>
      </c>
      <c r="E186" t="s">
        <v>13</v>
      </c>
      <c r="F186">
        <v>32.200000000000003</v>
      </c>
      <c r="G186">
        <v>96.483329999999995</v>
      </c>
      <c r="H186">
        <v>8</v>
      </c>
      <c r="I186">
        <v>3643.7</v>
      </c>
      <c r="J186" t="str">
        <f>HYPERLINK("https://climate.onebuilding.org/WMO_Region_2_Asia/CHN_China/QH_Qinghai/CHN_QH_Nangqen.561250_CSWD.zip")</f>
        <v>https://climate.onebuilding.org/WMO_Region_2_Asia/CHN_China/QH_Qinghai/CHN_QH_Nangqen.561250_CSWD.zip</v>
      </c>
    </row>
    <row r="187" spans="1:10" x14ac:dyDescent="0.25">
      <c r="A187" t="s">
        <v>10</v>
      </c>
      <c r="B187" t="s">
        <v>207</v>
      </c>
      <c r="C187" t="s">
        <v>217</v>
      </c>
      <c r="D187">
        <v>560210</v>
      </c>
      <c r="E187" t="s">
        <v>13</v>
      </c>
      <c r="F187">
        <v>34.133330000000001</v>
      </c>
      <c r="G187">
        <v>95.783330000000007</v>
      </c>
      <c r="H187">
        <v>8</v>
      </c>
      <c r="I187">
        <v>4175</v>
      </c>
      <c r="J187" t="str">
        <f>HYPERLINK("https://climate.onebuilding.org/WMO_Region_2_Asia/CHN_China/QH_Qinghai/CHN_QH_Qumarleb.560210_CSWD.zip")</f>
        <v>https://climate.onebuilding.org/WMO_Region_2_Asia/CHN_China/QH_Qinghai/CHN_QH_Qumarleb.560210_CSWD.zip</v>
      </c>
    </row>
    <row r="188" spans="1:10" x14ac:dyDescent="0.25">
      <c r="A188" t="s">
        <v>10</v>
      </c>
      <c r="B188" t="s">
        <v>207</v>
      </c>
      <c r="C188" t="s">
        <v>218</v>
      </c>
      <c r="D188">
        <v>560040</v>
      </c>
      <c r="E188" t="s">
        <v>13</v>
      </c>
      <c r="F188">
        <v>34.216670000000001</v>
      </c>
      <c r="G188">
        <v>92.433329999999998</v>
      </c>
      <c r="H188">
        <v>8</v>
      </c>
      <c r="I188">
        <v>4533.1000000000004</v>
      </c>
      <c r="J188" t="str">
        <f>HYPERLINK("https://climate.onebuilding.org/WMO_Region_2_Asia/CHN_China/QH_Qinghai/CHN_QH_Tuotuohe.560040_CSWD.zip")</f>
        <v>https://climate.onebuilding.org/WMO_Region_2_Asia/CHN_China/QH_Qinghai/CHN_QH_Tuotuohe.560040_CSWD.zip</v>
      </c>
    </row>
    <row r="189" spans="1:10" x14ac:dyDescent="0.25">
      <c r="A189" t="s">
        <v>10</v>
      </c>
      <c r="B189" t="s">
        <v>207</v>
      </c>
      <c r="C189" t="s">
        <v>219</v>
      </c>
      <c r="D189">
        <v>529430</v>
      </c>
      <c r="E189" t="s">
        <v>13</v>
      </c>
      <c r="F189">
        <v>35.583329999999997</v>
      </c>
      <c r="G189">
        <v>99.983329999999995</v>
      </c>
      <c r="H189">
        <v>8</v>
      </c>
      <c r="I189">
        <v>3323.2</v>
      </c>
      <c r="J189" t="str">
        <f>HYPERLINK("https://climate.onebuilding.org/WMO_Region_2_Asia/CHN_China/QH_Qinghai/CHN_QH_Xinghai.529430_CSWD.zip")</f>
        <v>https://climate.onebuilding.org/WMO_Region_2_Asia/CHN_China/QH_Qinghai/CHN_QH_Xinghai.529430_CSWD.zip</v>
      </c>
    </row>
    <row r="190" spans="1:10" x14ac:dyDescent="0.25">
      <c r="A190" t="s">
        <v>10</v>
      </c>
      <c r="B190" t="s">
        <v>207</v>
      </c>
      <c r="C190" t="s">
        <v>220</v>
      </c>
      <c r="D190">
        <v>528660</v>
      </c>
      <c r="E190" t="s">
        <v>13</v>
      </c>
      <c r="F190">
        <v>36.716670000000001</v>
      </c>
      <c r="G190">
        <v>101.75</v>
      </c>
      <c r="H190">
        <v>8</v>
      </c>
      <c r="I190">
        <v>2295.1999999999998</v>
      </c>
      <c r="J190" t="str">
        <f>HYPERLINK("https://climate.onebuilding.org/WMO_Region_2_Asia/CHN_China/QH_Qinghai/CHN_QH_Xining.528660_CSWD.zip")</f>
        <v>https://climate.onebuilding.org/WMO_Region_2_Asia/CHN_China/QH_Qinghai/CHN_QH_Xining.528660_CSWD.zip</v>
      </c>
    </row>
    <row r="191" spans="1:10" x14ac:dyDescent="0.25">
      <c r="A191" t="s">
        <v>10</v>
      </c>
      <c r="B191" t="s">
        <v>207</v>
      </c>
      <c r="C191" t="s">
        <v>221</v>
      </c>
      <c r="D191">
        <v>560290</v>
      </c>
      <c r="E191" t="s">
        <v>13</v>
      </c>
      <c r="F191">
        <v>33.016669999999998</v>
      </c>
      <c r="G191">
        <v>97.016670000000005</v>
      </c>
      <c r="H191">
        <v>8</v>
      </c>
      <c r="I191">
        <v>3681.2</v>
      </c>
      <c r="J191" t="str">
        <f>HYPERLINK("https://climate.onebuilding.org/WMO_Region_2_Asia/CHN_China/QH_Qinghai/CHN_QH_Yushu.560290_CSWD.zip")</f>
        <v>https://climate.onebuilding.org/WMO_Region_2_Asia/CHN_China/QH_Qinghai/CHN_QH_Yushu.560290_CSWD.zip</v>
      </c>
    </row>
    <row r="192" spans="1:10" x14ac:dyDescent="0.25">
      <c r="A192" t="s">
        <v>10</v>
      </c>
      <c r="B192" t="s">
        <v>222</v>
      </c>
      <c r="C192" t="s">
        <v>223</v>
      </c>
      <c r="D192">
        <v>572450</v>
      </c>
      <c r="E192" t="s">
        <v>13</v>
      </c>
      <c r="F192">
        <v>32.716670000000001</v>
      </c>
      <c r="G192">
        <v>109.0333</v>
      </c>
      <c r="H192">
        <v>8</v>
      </c>
      <c r="I192">
        <v>290.8</v>
      </c>
      <c r="J192" t="str">
        <f>HYPERLINK("https://climate.onebuilding.org/WMO_Region_2_Asia/CHN_China/SN_Shaanxi/CHN_SN_Ankangan.572450_CSWD.zip")</f>
        <v>https://climate.onebuilding.org/WMO_Region_2_Asia/CHN_China/SN_Shaanxi/CHN_SN_Ankangan.572450_CSWD.zip</v>
      </c>
    </row>
    <row r="193" spans="1:10" x14ac:dyDescent="0.25">
      <c r="A193" t="s">
        <v>10</v>
      </c>
      <c r="B193" t="s">
        <v>222</v>
      </c>
      <c r="C193" t="s">
        <v>224</v>
      </c>
      <c r="D193">
        <v>537250</v>
      </c>
      <c r="E193" t="s">
        <v>13</v>
      </c>
      <c r="F193">
        <v>37.583329999999997</v>
      </c>
      <c r="G193">
        <v>107.58329999999999</v>
      </c>
      <c r="H193">
        <v>8</v>
      </c>
      <c r="I193">
        <v>1360.3</v>
      </c>
      <c r="J193" t="str">
        <f>HYPERLINK("https://climate.onebuilding.org/WMO_Region_2_Asia/CHN_China/SN_Shaanxi/CHN_SN_Dingbian.537250_CSWD.zip")</f>
        <v>https://climate.onebuilding.org/WMO_Region_2_Asia/CHN_China/SN_Shaanxi/CHN_SN_Dingbian.537250_CSWD.zip</v>
      </c>
    </row>
    <row r="194" spans="1:10" x14ac:dyDescent="0.25">
      <c r="A194" t="s">
        <v>10</v>
      </c>
      <c r="B194" t="s">
        <v>222</v>
      </c>
      <c r="C194" t="s">
        <v>225</v>
      </c>
      <c r="D194">
        <v>571270</v>
      </c>
      <c r="E194" t="s">
        <v>13</v>
      </c>
      <c r="F194">
        <v>33.066670000000002</v>
      </c>
      <c r="G194">
        <v>107.0333</v>
      </c>
      <c r="H194">
        <v>8</v>
      </c>
      <c r="I194">
        <v>509.5</v>
      </c>
      <c r="J194" t="str">
        <f>HYPERLINK("https://climate.onebuilding.org/WMO_Region_2_Asia/CHN_China/SN_Shaanxi/CHN_SN_Hanzhong.571270_CSWD.zip")</f>
        <v>https://climate.onebuilding.org/WMO_Region_2_Asia/CHN_China/SN_Shaanxi/CHN_SN_Hanzhong.571270_CSWD.zip</v>
      </c>
    </row>
    <row r="195" spans="1:10" x14ac:dyDescent="0.25">
      <c r="A195" t="s">
        <v>10</v>
      </c>
      <c r="B195" t="s">
        <v>222</v>
      </c>
      <c r="C195" t="s">
        <v>226</v>
      </c>
      <c r="D195">
        <v>539420</v>
      </c>
      <c r="E195" t="s">
        <v>13</v>
      </c>
      <c r="F195">
        <v>35.816670000000002</v>
      </c>
      <c r="G195">
        <v>109.5</v>
      </c>
      <c r="H195">
        <v>8</v>
      </c>
      <c r="I195">
        <v>1159.8</v>
      </c>
      <c r="J195" t="str">
        <f>HYPERLINK("https://climate.onebuilding.org/WMO_Region_2_Asia/CHN_China/SN_Shaanxi/CHN_SN_Luochuan.539420_CSWD.zip")</f>
        <v>https://climate.onebuilding.org/WMO_Region_2_Asia/CHN_China/SN_Shaanxi/CHN_SN_Luochuan.539420_CSWD.zip</v>
      </c>
    </row>
    <row r="196" spans="1:10" x14ac:dyDescent="0.25">
      <c r="A196" t="s">
        <v>10</v>
      </c>
      <c r="B196" t="s">
        <v>222</v>
      </c>
      <c r="C196" t="s">
        <v>227</v>
      </c>
      <c r="D196">
        <v>537540</v>
      </c>
      <c r="E196" t="s">
        <v>13</v>
      </c>
      <c r="F196">
        <v>37.5</v>
      </c>
      <c r="G196">
        <v>110.2167</v>
      </c>
      <c r="H196">
        <v>8</v>
      </c>
      <c r="I196">
        <v>929.7</v>
      </c>
      <c r="J196" t="str">
        <f>HYPERLINK("https://climate.onebuilding.org/WMO_Region_2_Asia/CHN_China/SN_Shaanxi/CHN_SN_Suide.537540_CSWD.zip")</f>
        <v>https://climate.onebuilding.org/WMO_Region_2_Asia/CHN_China/SN_Shaanxi/CHN_SN_Suide.537540_CSWD.zip</v>
      </c>
    </row>
    <row r="197" spans="1:10" x14ac:dyDescent="0.25">
      <c r="A197" t="s">
        <v>10</v>
      </c>
      <c r="B197" t="s">
        <v>222</v>
      </c>
      <c r="C197" t="s">
        <v>228</v>
      </c>
      <c r="D197">
        <v>570360</v>
      </c>
      <c r="E197" t="s">
        <v>13</v>
      </c>
      <c r="F197">
        <v>34.299999999999997</v>
      </c>
      <c r="G197">
        <v>108.9333</v>
      </c>
      <c r="H197">
        <v>8</v>
      </c>
      <c r="I197">
        <v>397.5</v>
      </c>
      <c r="J197" t="str">
        <f>HYPERLINK("https://climate.onebuilding.org/WMO_Region_2_Asia/CHN_China/SN_Shaanxi/CHN_SN_Xian.570360_CSWD.zip")</f>
        <v>https://climate.onebuilding.org/WMO_Region_2_Asia/CHN_China/SN_Shaanxi/CHN_SN_Xian.570360_CSWD.zip</v>
      </c>
    </row>
    <row r="198" spans="1:10" x14ac:dyDescent="0.25">
      <c r="A198" t="s">
        <v>10</v>
      </c>
      <c r="B198" t="s">
        <v>222</v>
      </c>
      <c r="C198" t="s">
        <v>229</v>
      </c>
      <c r="D198">
        <v>538450</v>
      </c>
      <c r="E198" t="s">
        <v>13</v>
      </c>
      <c r="F198">
        <v>36.6</v>
      </c>
      <c r="G198">
        <v>109.5</v>
      </c>
      <c r="H198">
        <v>8</v>
      </c>
      <c r="I198">
        <v>958.5</v>
      </c>
      <c r="J198" t="str">
        <f>HYPERLINK("https://climate.onebuilding.org/WMO_Region_2_Asia/CHN_China/SN_Shaanxi/CHN_SN_Yanan.538450_CSWD.zip")</f>
        <v>https://climate.onebuilding.org/WMO_Region_2_Asia/CHN_China/SN_Shaanxi/CHN_SN_Yanan.538450_CSWD.zip</v>
      </c>
    </row>
    <row r="199" spans="1:10" x14ac:dyDescent="0.25">
      <c r="A199" t="s">
        <v>10</v>
      </c>
      <c r="B199" t="s">
        <v>222</v>
      </c>
      <c r="C199" t="s">
        <v>230</v>
      </c>
      <c r="D199">
        <v>536460</v>
      </c>
      <c r="E199" t="s">
        <v>13</v>
      </c>
      <c r="F199">
        <v>38.233330000000002</v>
      </c>
      <c r="G199">
        <v>109.7</v>
      </c>
      <c r="H199">
        <v>8</v>
      </c>
      <c r="I199">
        <v>1057.5</v>
      </c>
      <c r="J199" t="str">
        <f>HYPERLINK("https://climate.onebuilding.org/WMO_Region_2_Asia/CHN_China/SN_Shaanxi/CHN_SN_Yulin.536460_CSWD.zip")</f>
        <v>https://climate.onebuilding.org/WMO_Region_2_Asia/CHN_China/SN_Shaanxi/CHN_SN_Yulin.536460_CSWD.zip</v>
      </c>
    </row>
    <row r="200" spans="1:10" x14ac:dyDescent="0.25">
      <c r="A200" t="s">
        <v>10</v>
      </c>
      <c r="B200" t="s">
        <v>231</v>
      </c>
      <c r="C200" t="s">
        <v>163</v>
      </c>
      <c r="D200">
        <v>548080</v>
      </c>
      <c r="E200" t="s">
        <v>13</v>
      </c>
      <c r="F200">
        <v>36.233330000000002</v>
      </c>
      <c r="G200">
        <v>115.66670000000001</v>
      </c>
      <c r="H200">
        <v>8</v>
      </c>
      <c r="I200">
        <v>37.799999999999997</v>
      </c>
      <c r="J200" t="str">
        <f>HYPERLINK("https://climate.onebuilding.org/WMO_Region_2_Asia/CHN_China/SD_Shandong/CHN_SD_Chaoyang.548080_CSWD.zip")</f>
        <v>https://climate.onebuilding.org/WMO_Region_2_Asia/CHN_China/SD_Shandong/CHN_SD_Chaoyang.548080_CSWD.zip</v>
      </c>
    </row>
    <row r="201" spans="1:10" x14ac:dyDescent="0.25">
      <c r="A201" t="s">
        <v>10</v>
      </c>
      <c r="B201" t="s">
        <v>231</v>
      </c>
      <c r="C201" t="s">
        <v>232</v>
      </c>
      <c r="D201">
        <v>547760</v>
      </c>
      <c r="E201" t="s">
        <v>13</v>
      </c>
      <c r="F201">
        <v>37.4</v>
      </c>
      <c r="G201">
        <v>122.6833</v>
      </c>
      <c r="H201">
        <v>8</v>
      </c>
      <c r="I201">
        <v>47.7</v>
      </c>
      <c r="J201" t="str">
        <f>HYPERLINK("https://climate.onebuilding.org/WMO_Region_2_Asia/CHN_China/SD_Shandong/CHN_SD_Chengshantou.547760_CSWD.zip")</f>
        <v>https://climate.onebuilding.org/WMO_Region_2_Asia/CHN_China/SD_Shandong/CHN_SD_Chengshantou.547760_CSWD.zip</v>
      </c>
    </row>
    <row r="202" spans="1:10" x14ac:dyDescent="0.25">
      <c r="A202" t="s">
        <v>10</v>
      </c>
      <c r="B202" t="s">
        <v>231</v>
      </c>
      <c r="C202" t="s">
        <v>233</v>
      </c>
      <c r="D202">
        <v>547250</v>
      </c>
      <c r="E202" t="s">
        <v>13</v>
      </c>
      <c r="F202">
        <v>37.483330000000002</v>
      </c>
      <c r="G202">
        <v>117.5333</v>
      </c>
      <c r="H202">
        <v>8</v>
      </c>
      <c r="I202">
        <v>11.7</v>
      </c>
      <c r="J202" t="str">
        <f>HYPERLINK("https://climate.onebuilding.org/WMO_Region_2_Asia/CHN_China/SD_Shandong/CHN_SD_Huimin.Xian.547250_CSWD.zip")</f>
        <v>https://climate.onebuilding.org/WMO_Region_2_Asia/CHN_China/SD_Shandong/CHN_SD_Huimin.Xian.547250_CSWD.zip</v>
      </c>
    </row>
    <row r="203" spans="1:10" x14ac:dyDescent="0.25">
      <c r="A203" t="s">
        <v>10</v>
      </c>
      <c r="B203" t="s">
        <v>231</v>
      </c>
      <c r="C203" t="s">
        <v>234</v>
      </c>
      <c r="D203">
        <v>548230</v>
      </c>
      <c r="E203" t="s">
        <v>13</v>
      </c>
      <c r="F203">
        <v>36.6</v>
      </c>
      <c r="G203">
        <v>117.05</v>
      </c>
      <c r="H203">
        <v>8</v>
      </c>
      <c r="I203">
        <v>170.3</v>
      </c>
      <c r="J203" t="str">
        <f>HYPERLINK("https://climate.onebuilding.org/WMO_Region_2_Asia/CHN_China/SD_Shandong/CHN_SD_Jinan.548230_CSWD.zip")</f>
        <v>https://climate.onebuilding.org/WMO_Region_2_Asia/CHN_China/SD_Shandong/CHN_SD_Jinan.548230_CSWD.zip</v>
      </c>
    </row>
    <row r="204" spans="1:10" x14ac:dyDescent="0.25">
      <c r="A204" t="s">
        <v>10</v>
      </c>
      <c r="B204" t="s">
        <v>231</v>
      </c>
      <c r="C204" t="s">
        <v>235</v>
      </c>
      <c r="D204">
        <v>549360</v>
      </c>
      <c r="E204" t="s">
        <v>13</v>
      </c>
      <c r="F204">
        <v>35.583329999999997</v>
      </c>
      <c r="G204">
        <v>118.83329999999999</v>
      </c>
      <c r="H204">
        <v>8</v>
      </c>
      <c r="I204">
        <v>107.4</v>
      </c>
      <c r="J204" t="str">
        <f>HYPERLINK("https://climate.onebuilding.org/WMO_Region_2_Asia/CHN_China/SD_Shandong/CHN_SD_Juxian.549360_CSWD.zip")</f>
        <v>https://climate.onebuilding.org/WMO_Region_2_Asia/CHN_China/SD_Shandong/CHN_SD_Juxian.549360_CSWD.zip</v>
      </c>
    </row>
    <row r="205" spans="1:10" x14ac:dyDescent="0.25">
      <c r="A205" t="s">
        <v>10</v>
      </c>
      <c r="B205" t="s">
        <v>231</v>
      </c>
      <c r="C205" t="s">
        <v>236</v>
      </c>
      <c r="D205">
        <v>547530</v>
      </c>
      <c r="E205" t="s">
        <v>13</v>
      </c>
      <c r="F205">
        <v>37.616669999999999</v>
      </c>
      <c r="G205">
        <v>120.3167</v>
      </c>
      <c r="H205">
        <v>8</v>
      </c>
      <c r="I205">
        <v>4.8</v>
      </c>
      <c r="J205" t="str">
        <f>HYPERLINK("https://climate.onebuilding.org/WMO_Region_2_Asia/CHN_China/SD_Shandong/CHN_SD_Longkou.547530_CSWD.zip")</f>
        <v>https://climate.onebuilding.org/WMO_Region_2_Asia/CHN_China/SD_Shandong/CHN_SD_Longkou.547530_CSWD.zip</v>
      </c>
    </row>
    <row r="206" spans="1:10" x14ac:dyDescent="0.25">
      <c r="A206" t="s">
        <v>10</v>
      </c>
      <c r="B206" t="s">
        <v>231</v>
      </c>
      <c r="C206" t="s">
        <v>237</v>
      </c>
      <c r="D206">
        <v>548430</v>
      </c>
      <c r="E206" t="s">
        <v>13</v>
      </c>
      <c r="F206">
        <v>36.75</v>
      </c>
      <c r="G206">
        <v>119.1833</v>
      </c>
      <c r="H206">
        <v>8</v>
      </c>
      <c r="I206">
        <v>22.2</v>
      </c>
      <c r="J206" t="str">
        <f>HYPERLINK("https://climate.onebuilding.org/WMO_Region_2_Asia/CHN_China/SD_Shandong/CHN_SD_Weifang.548430_CSWD.zip")</f>
        <v>https://climate.onebuilding.org/WMO_Region_2_Asia/CHN_China/SD_Shandong/CHN_SD_Weifang.548430_CSWD.zip</v>
      </c>
    </row>
    <row r="207" spans="1:10" x14ac:dyDescent="0.25">
      <c r="A207" t="s">
        <v>10</v>
      </c>
      <c r="B207" t="s">
        <v>231</v>
      </c>
      <c r="C207" t="s">
        <v>238</v>
      </c>
      <c r="D207">
        <v>549160</v>
      </c>
      <c r="E207" t="s">
        <v>13</v>
      </c>
      <c r="F207">
        <v>35.566670000000002</v>
      </c>
      <c r="G207">
        <v>116.85</v>
      </c>
      <c r="H207">
        <v>8</v>
      </c>
      <c r="I207">
        <v>51.7</v>
      </c>
      <c r="J207" t="str">
        <f>HYPERLINK("https://climate.onebuilding.org/WMO_Region_2_Asia/CHN_China/SD_Shandong/CHN_SD_Yanzhou.549160_CSWD.zip")</f>
        <v>https://climate.onebuilding.org/WMO_Region_2_Asia/CHN_China/SD_Shandong/CHN_SD_Yanzhou.549160_CSWD.zip</v>
      </c>
    </row>
    <row r="208" spans="1:10" x14ac:dyDescent="0.25">
      <c r="A208" t="s">
        <v>10</v>
      </c>
      <c r="B208" t="s">
        <v>239</v>
      </c>
      <c r="C208" t="s">
        <v>239</v>
      </c>
      <c r="D208">
        <v>583620</v>
      </c>
      <c r="E208" t="s">
        <v>13</v>
      </c>
      <c r="F208">
        <v>31.4</v>
      </c>
      <c r="G208">
        <v>121.45</v>
      </c>
      <c r="H208">
        <v>8</v>
      </c>
      <c r="I208">
        <v>5.5</v>
      </c>
      <c r="J208" t="str">
        <f>HYPERLINK("https://climate.onebuilding.org/WMO_Region_2_Asia/CHN_China/SH_Shanghai/CHN_SH_Shanghai.583620_CSWD.zip")</f>
        <v>https://climate.onebuilding.org/WMO_Region_2_Asia/CHN_China/SH_Shanghai/CHN_SH_Shanghai.583620_CSWD.zip</v>
      </c>
    </row>
    <row r="209" spans="1:10" x14ac:dyDescent="0.25">
      <c r="A209" t="s">
        <v>10</v>
      </c>
      <c r="B209" t="s">
        <v>240</v>
      </c>
      <c r="C209" t="s">
        <v>241</v>
      </c>
      <c r="D209">
        <v>534870</v>
      </c>
      <c r="E209" t="s">
        <v>13</v>
      </c>
      <c r="F209">
        <v>40.1</v>
      </c>
      <c r="G209">
        <v>113.33329999999999</v>
      </c>
      <c r="H209">
        <v>8</v>
      </c>
      <c r="I209">
        <v>1067.2</v>
      </c>
      <c r="J209" t="str">
        <f>HYPERLINK("https://climate.onebuilding.org/WMO_Region_2_Asia/CHN_China/SX_Shanxi/CHN_SX_Datong.534870_CSWD.zip")</f>
        <v>https://climate.onebuilding.org/WMO_Region_2_Asia/CHN_China/SX_Shanxi/CHN_SX_Datong.534870_CSWD.zip</v>
      </c>
    </row>
    <row r="210" spans="1:10" x14ac:dyDescent="0.25">
      <c r="A210" t="s">
        <v>10</v>
      </c>
      <c r="B210" t="s">
        <v>240</v>
      </c>
      <c r="C210" t="s">
        <v>242</v>
      </c>
      <c r="D210">
        <v>539630</v>
      </c>
      <c r="E210" t="s">
        <v>13</v>
      </c>
      <c r="F210">
        <v>35.65</v>
      </c>
      <c r="G210">
        <v>111.36669999999999</v>
      </c>
      <c r="H210">
        <v>8</v>
      </c>
      <c r="I210">
        <v>433</v>
      </c>
      <c r="J210" t="str">
        <f>HYPERLINK("https://climate.onebuilding.org/WMO_Region_2_Asia/CHN_China/SX_Shanxi/CHN_SX_Houma.539630_CSWD.zip")</f>
        <v>https://climate.onebuilding.org/WMO_Region_2_Asia/CHN_China/SX_Shanxi/CHN_SX_Houma.539630_CSWD.zip</v>
      </c>
    </row>
    <row r="211" spans="1:10" x14ac:dyDescent="0.25">
      <c r="A211" t="s">
        <v>10</v>
      </c>
      <c r="B211" t="s">
        <v>240</v>
      </c>
      <c r="C211" t="s">
        <v>243</v>
      </c>
      <c r="D211">
        <v>538630</v>
      </c>
      <c r="E211" t="s">
        <v>13</v>
      </c>
      <c r="F211">
        <v>37.033329999999999</v>
      </c>
      <c r="G211">
        <v>111.91670000000001</v>
      </c>
      <c r="H211">
        <v>8</v>
      </c>
      <c r="I211">
        <v>743.9</v>
      </c>
      <c r="J211" t="str">
        <f>HYPERLINK("https://climate.onebuilding.org/WMO_Region_2_Asia/CHN_China/SX_Shanxi/CHN_SX_Jiexiu.538630_CSWD.zip")</f>
        <v>https://climate.onebuilding.org/WMO_Region_2_Asia/CHN_China/SX_Shanxi/CHN_SX_Jiexiu.538630_CSWD.zip</v>
      </c>
    </row>
    <row r="212" spans="1:10" x14ac:dyDescent="0.25">
      <c r="A212" t="s">
        <v>10</v>
      </c>
      <c r="B212" t="s">
        <v>240</v>
      </c>
      <c r="C212" t="s">
        <v>244</v>
      </c>
      <c r="D212">
        <v>537720</v>
      </c>
      <c r="E212" t="s">
        <v>13</v>
      </c>
      <c r="F212">
        <v>37.783329999999999</v>
      </c>
      <c r="G212">
        <v>112.55</v>
      </c>
      <c r="H212">
        <v>8</v>
      </c>
      <c r="I212">
        <v>778.3</v>
      </c>
      <c r="J212" t="str">
        <f>HYPERLINK("https://climate.onebuilding.org/WMO_Region_2_Asia/CHN_China/SX_Shanxi/CHN_SX_Taiyuan.537720_CSWD.zip")</f>
        <v>https://climate.onebuilding.org/WMO_Region_2_Asia/CHN_China/SX_Shanxi/CHN_SX_Taiyuan.537720_CSWD.zip</v>
      </c>
    </row>
    <row r="213" spans="1:10" x14ac:dyDescent="0.25">
      <c r="A213" t="s">
        <v>10</v>
      </c>
      <c r="B213" t="s">
        <v>240</v>
      </c>
      <c r="C213" t="s">
        <v>245</v>
      </c>
      <c r="D213">
        <v>536730</v>
      </c>
      <c r="E213" t="s">
        <v>13</v>
      </c>
      <c r="F213">
        <v>38.733330000000002</v>
      </c>
      <c r="G213">
        <v>112.7167</v>
      </c>
      <c r="H213">
        <v>8</v>
      </c>
      <c r="I213">
        <v>828.2</v>
      </c>
      <c r="J213" t="str">
        <f>HYPERLINK("https://climate.onebuilding.org/WMO_Region_2_Asia/CHN_China/SX_Shanxi/CHN_SX_Yuanping.536730_CSWD.zip")</f>
        <v>https://climate.onebuilding.org/WMO_Region_2_Asia/CHN_China/SX_Shanxi/CHN_SX_Yuanping.536730_CSWD.zip</v>
      </c>
    </row>
    <row r="214" spans="1:10" x14ac:dyDescent="0.25">
      <c r="A214" t="s">
        <v>10</v>
      </c>
      <c r="B214" t="s">
        <v>240</v>
      </c>
      <c r="C214" t="s">
        <v>246</v>
      </c>
      <c r="D214">
        <v>539590</v>
      </c>
      <c r="E214" t="s">
        <v>13</v>
      </c>
      <c r="F214">
        <v>35.049999999999997</v>
      </c>
      <c r="G214">
        <v>111.05</v>
      </c>
      <c r="H214">
        <v>8</v>
      </c>
      <c r="I214">
        <v>365</v>
      </c>
      <c r="J214" t="str">
        <f>HYPERLINK("https://climate.onebuilding.org/WMO_Region_2_Asia/CHN_China/SX_Shanxi/CHN_SX_Yuncheng.539590_CSWD.zip")</f>
        <v>https://climate.onebuilding.org/WMO_Region_2_Asia/CHN_China/SX_Shanxi/CHN_SX_Yuncheng.539590_CSWD.zip</v>
      </c>
    </row>
    <row r="215" spans="1:10" x14ac:dyDescent="0.25">
      <c r="A215" t="s">
        <v>10</v>
      </c>
      <c r="B215" t="s">
        <v>240</v>
      </c>
      <c r="C215" t="s">
        <v>247</v>
      </c>
      <c r="D215">
        <v>537870</v>
      </c>
      <c r="E215" t="s">
        <v>13</v>
      </c>
      <c r="F215">
        <v>37.066670000000002</v>
      </c>
      <c r="G215">
        <v>112.9833</v>
      </c>
      <c r="H215">
        <v>8</v>
      </c>
      <c r="I215">
        <v>1041.4000000000001</v>
      </c>
      <c r="J215" t="str">
        <f>HYPERLINK("https://climate.onebuilding.org/WMO_Region_2_Asia/CHN_China/SX_Shanxi/CHN_SX_Yushe.537870_CSWD.zip")</f>
        <v>https://climate.onebuilding.org/WMO_Region_2_Asia/CHN_China/SX_Shanxi/CHN_SX_Yushe.537870_CSWD.zip</v>
      </c>
    </row>
    <row r="216" spans="1:10" x14ac:dyDescent="0.25">
      <c r="A216" t="s">
        <v>10</v>
      </c>
      <c r="B216" t="s">
        <v>248</v>
      </c>
      <c r="C216" t="s">
        <v>249</v>
      </c>
      <c r="D216">
        <v>561720</v>
      </c>
      <c r="E216" t="s">
        <v>13</v>
      </c>
      <c r="F216">
        <v>31.9</v>
      </c>
      <c r="G216">
        <v>102.2333</v>
      </c>
      <c r="H216">
        <v>8</v>
      </c>
      <c r="I216">
        <v>2664.4</v>
      </c>
      <c r="J216" t="str">
        <f>HYPERLINK("https://climate.onebuilding.org/WMO_Region_2_Asia/CHN_China/SC_Sichuan/CHN_SC_Barkam.561720_CSWD.zip")</f>
        <v>https://climate.onebuilding.org/WMO_Region_2_Asia/CHN_China/SC_Sichuan/CHN_SC_Barkam.561720_CSWD.zip</v>
      </c>
    </row>
    <row r="217" spans="1:10" x14ac:dyDescent="0.25">
      <c r="A217" t="s">
        <v>10</v>
      </c>
      <c r="B217" t="s">
        <v>248</v>
      </c>
      <c r="C217" t="s">
        <v>250</v>
      </c>
      <c r="D217">
        <v>562940</v>
      </c>
      <c r="E217" t="s">
        <v>13</v>
      </c>
      <c r="F217">
        <v>30.66667</v>
      </c>
      <c r="G217">
        <v>104.0167</v>
      </c>
      <c r="H217">
        <v>8</v>
      </c>
      <c r="I217">
        <v>506.1</v>
      </c>
      <c r="J217" t="str">
        <f>HYPERLINK("https://climate.onebuilding.org/WMO_Region_2_Asia/CHN_China/SC_Sichuan/CHN_SC_Chengdu.562940_CSWD.zip")</f>
        <v>https://climate.onebuilding.org/WMO_Region_2_Asia/CHN_China/SC_Sichuan/CHN_SC_Chengdu.562940_CSWD.zip</v>
      </c>
    </row>
    <row r="218" spans="1:10" x14ac:dyDescent="0.25">
      <c r="A218" t="s">
        <v>10</v>
      </c>
      <c r="B218" t="s">
        <v>248</v>
      </c>
      <c r="C218" t="s">
        <v>251</v>
      </c>
      <c r="D218">
        <v>561460</v>
      </c>
      <c r="E218" t="s">
        <v>13</v>
      </c>
      <c r="F218">
        <v>31.616669999999999</v>
      </c>
      <c r="G218">
        <v>100</v>
      </c>
      <c r="H218">
        <v>8</v>
      </c>
      <c r="I218">
        <v>3393.5</v>
      </c>
      <c r="J218" t="str">
        <f>HYPERLINK("https://climate.onebuilding.org/WMO_Region_2_Asia/CHN_China/SC_Sichuan/CHN_SC_Garze.561460_CSWD.zip")</f>
        <v>https://climate.onebuilding.org/WMO_Region_2_Asia/CHN_China/SC_Sichuan/CHN_SC_Garze.561460_CSWD.zip</v>
      </c>
    </row>
    <row r="219" spans="1:10" x14ac:dyDescent="0.25">
      <c r="A219" t="s">
        <v>10</v>
      </c>
      <c r="B219" t="s">
        <v>248</v>
      </c>
      <c r="C219" t="s">
        <v>252</v>
      </c>
      <c r="D219">
        <v>561730</v>
      </c>
      <c r="E219" t="s">
        <v>13</v>
      </c>
      <c r="F219">
        <v>32.799999999999997</v>
      </c>
      <c r="G219">
        <v>102.55</v>
      </c>
      <c r="H219">
        <v>8</v>
      </c>
      <c r="I219">
        <v>3491.6</v>
      </c>
      <c r="J219" t="str">
        <f>HYPERLINK("https://climate.onebuilding.org/WMO_Region_2_Asia/CHN_China/SC_Sichuan/CHN_SC_Hongyuan.561730_CSWD.zip")</f>
        <v>https://climate.onebuilding.org/WMO_Region_2_Asia/CHN_China/SC_Sichuan/CHN_SC_Hongyuan.561730_CSWD.zip</v>
      </c>
    </row>
    <row r="220" spans="1:10" x14ac:dyDescent="0.25">
      <c r="A220" t="s">
        <v>10</v>
      </c>
      <c r="B220" t="s">
        <v>248</v>
      </c>
      <c r="C220" t="s">
        <v>253</v>
      </c>
      <c r="D220">
        <v>566710</v>
      </c>
      <c r="E220" t="s">
        <v>13</v>
      </c>
      <c r="F220">
        <v>26.65</v>
      </c>
      <c r="G220">
        <v>102.25</v>
      </c>
      <c r="H220">
        <v>8</v>
      </c>
      <c r="I220">
        <v>1787.3</v>
      </c>
      <c r="J220" t="str">
        <f>HYPERLINK("https://climate.onebuilding.org/WMO_Region_2_Asia/CHN_China/SC_Sichuan/CHN_SC_Huili.566710_CSWD.zip")</f>
        <v>https://climate.onebuilding.org/WMO_Region_2_Asia/CHN_China/SC_Sichuan/CHN_SC_Huili.566710_CSWD.zip</v>
      </c>
    </row>
    <row r="221" spans="1:10" x14ac:dyDescent="0.25">
      <c r="A221" t="s">
        <v>10</v>
      </c>
      <c r="B221" t="s">
        <v>248</v>
      </c>
      <c r="C221" t="s">
        <v>254</v>
      </c>
      <c r="D221">
        <v>564620</v>
      </c>
      <c r="E221" t="s">
        <v>13</v>
      </c>
      <c r="F221">
        <v>29</v>
      </c>
      <c r="G221">
        <v>101.5</v>
      </c>
      <c r="H221">
        <v>8</v>
      </c>
      <c r="I221">
        <v>2987.3</v>
      </c>
      <c r="J221" t="str">
        <f>HYPERLINK("https://climate.onebuilding.org/WMO_Region_2_Asia/CHN_China/SC_Sichuan/CHN_SC_Jiulong.564620_CSWD.zip")</f>
        <v>https://climate.onebuilding.org/WMO_Region_2_Asia/CHN_China/SC_Sichuan/CHN_SC_Jiulong.564620_CSWD.zip</v>
      </c>
    </row>
    <row r="222" spans="1:10" x14ac:dyDescent="0.25">
      <c r="A222" t="s">
        <v>10</v>
      </c>
      <c r="B222" t="s">
        <v>248</v>
      </c>
      <c r="C222" t="s">
        <v>255</v>
      </c>
      <c r="D222">
        <v>563860</v>
      </c>
      <c r="E222" t="s">
        <v>13</v>
      </c>
      <c r="F222">
        <v>29.566669999999998</v>
      </c>
      <c r="G222">
        <v>103.75</v>
      </c>
      <c r="H222">
        <v>8</v>
      </c>
      <c r="I222">
        <v>424.2</v>
      </c>
      <c r="J222" t="str">
        <f>HYPERLINK("https://climate.onebuilding.org/WMO_Region_2_Asia/CHN_China/SC_Sichuan/CHN_SC_Leshan.563860_CSWD.zip")</f>
        <v>https://climate.onebuilding.org/WMO_Region_2_Asia/CHN_China/SC_Sichuan/CHN_SC_Leshan.563860_CSWD.zip</v>
      </c>
    </row>
    <row r="223" spans="1:10" x14ac:dyDescent="0.25">
      <c r="A223" t="s">
        <v>10</v>
      </c>
      <c r="B223" t="s">
        <v>248</v>
      </c>
      <c r="C223" t="s">
        <v>256</v>
      </c>
      <c r="D223">
        <v>562570</v>
      </c>
      <c r="E223" t="s">
        <v>13</v>
      </c>
      <c r="F223">
        <v>30</v>
      </c>
      <c r="G223">
        <v>100.2667</v>
      </c>
      <c r="H223">
        <v>8</v>
      </c>
      <c r="I223">
        <v>3948.9</v>
      </c>
      <c r="J223" t="str">
        <f>HYPERLINK("https://climate.onebuilding.org/WMO_Region_2_Asia/CHN_China/SC_Sichuan/CHN_SC_Litang.562570_CSWD.zip")</f>
        <v>https://climate.onebuilding.org/WMO_Region_2_Asia/CHN_China/SC_Sichuan/CHN_SC_Litang.562570_CSWD.zip</v>
      </c>
    </row>
    <row r="224" spans="1:10" x14ac:dyDescent="0.25">
      <c r="A224" t="s">
        <v>10</v>
      </c>
      <c r="B224" t="s">
        <v>248</v>
      </c>
      <c r="C224" t="s">
        <v>257</v>
      </c>
      <c r="D224">
        <v>576020</v>
      </c>
      <c r="E224" t="s">
        <v>13</v>
      </c>
      <c r="F224">
        <v>28.883330000000001</v>
      </c>
      <c r="G224">
        <v>105.4333</v>
      </c>
      <c r="H224">
        <v>8</v>
      </c>
      <c r="I224">
        <v>334.8</v>
      </c>
      <c r="J224" t="str">
        <f>HYPERLINK("https://climate.onebuilding.org/WMO_Region_2_Asia/CHN_China/SC_Sichuan/CHN_SC_Luzhou.576020_CSWD.zip")</f>
        <v>https://climate.onebuilding.org/WMO_Region_2_Asia/CHN_China/SC_Sichuan/CHN_SC_Luzhou.576020_CSWD.zip</v>
      </c>
    </row>
    <row r="225" spans="1:10" x14ac:dyDescent="0.25">
      <c r="A225" t="s">
        <v>10</v>
      </c>
      <c r="B225" t="s">
        <v>248</v>
      </c>
      <c r="C225" t="s">
        <v>258</v>
      </c>
      <c r="D225">
        <v>561960</v>
      </c>
      <c r="E225" t="s">
        <v>13</v>
      </c>
      <c r="F225">
        <v>31.45</v>
      </c>
      <c r="G225">
        <v>104.7333</v>
      </c>
      <c r="H225">
        <v>8</v>
      </c>
      <c r="I225">
        <v>522.70000000000005</v>
      </c>
      <c r="J225" t="str">
        <f>HYPERLINK("https://climate.onebuilding.org/WMO_Region_2_Asia/CHN_China/SC_Sichuan/CHN_SC_Mianyang.561960_CSWD.zip")</f>
        <v>https://climate.onebuilding.org/WMO_Region_2_Asia/CHN_China/SC_Sichuan/CHN_SC_Mianyang.561960_CSWD.zip</v>
      </c>
    </row>
    <row r="226" spans="1:10" x14ac:dyDescent="0.25">
      <c r="A226" t="s">
        <v>10</v>
      </c>
      <c r="B226" t="s">
        <v>248</v>
      </c>
      <c r="C226" t="s">
        <v>259</v>
      </c>
      <c r="D226">
        <v>574110</v>
      </c>
      <c r="E226" t="s">
        <v>13</v>
      </c>
      <c r="F226">
        <v>30.783329999999999</v>
      </c>
      <c r="G226">
        <v>106.1</v>
      </c>
      <c r="H226">
        <v>8</v>
      </c>
      <c r="I226">
        <v>309.7</v>
      </c>
      <c r="J226" t="str">
        <f>HYPERLINK("https://climate.onebuilding.org/WMO_Region_2_Asia/CHN_China/SC_Sichuan/CHN_SC_Nanchong.574110_CSWD.zip")</f>
        <v>https://climate.onebuilding.org/WMO_Region_2_Asia/CHN_China/SC_Sichuan/CHN_SC_Nanchong.574110_CSWD.zip</v>
      </c>
    </row>
    <row r="227" spans="1:10" x14ac:dyDescent="0.25">
      <c r="A227" t="s">
        <v>10</v>
      </c>
      <c r="B227" t="s">
        <v>248</v>
      </c>
      <c r="C227" t="s">
        <v>260</v>
      </c>
      <c r="D227">
        <v>561820</v>
      </c>
      <c r="E227" t="s">
        <v>13</v>
      </c>
      <c r="F227">
        <v>32.65</v>
      </c>
      <c r="G227">
        <v>103.5667</v>
      </c>
      <c r="H227">
        <v>8</v>
      </c>
      <c r="I227">
        <v>2850.7</v>
      </c>
      <c r="J227" t="str">
        <f>HYPERLINK("https://climate.onebuilding.org/WMO_Region_2_Asia/CHN_China/SC_Sichuan/CHN_SC_Songpan.561820_CSWD.zip")</f>
        <v>https://climate.onebuilding.org/WMO_Region_2_Asia/CHN_China/SC_Sichuan/CHN_SC_Songpan.561820_CSWD.zip</v>
      </c>
    </row>
    <row r="228" spans="1:10" x14ac:dyDescent="0.25">
      <c r="A228" t="s">
        <v>10</v>
      </c>
      <c r="B228" t="s">
        <v>248</v>
      </c>
      <c r="C228" t="s">
        <v>261</v>
      </c>
      <c r="D228">
        <v>572370</v>
      </c>
      <c r="E228" t="s">
        <v>13</v>
      </c>
      <c r="F228">
        <v>32.066670000000002</v>
      </c>
      <c r="G228">
        <v>108.0333</v>
      </c>
      <c r="H228">
        <v>8</v>
      </c>
      <c r="I228">
        <v>674</v>
      </c>
      <c r="J228" t="str">
        <f>HYPERLINK("https://climate.onebuilding.org/WMO_Region_2_Asia/CHN_China/SC_Sichuan/CHN_SC_Wanyuan.572370_CSWD.zip")</f>
        <v>https://climate.onebuilding.org/WMO_Region_2_Asia/CHN_China/SC_Sichuan/CHN_SC_Wanyuan.572370_CSWD.zip</v>
      </c>
    </row>
    <row r="229" spans="1:10" x14ac:dyDescent="0.25">
      <c r="A229" t="s">
        <v>10</v>
      </c>
      <c r="B229" t="s">
        <v>248</v>
      </c>
      <c r="C229" t="s">
        <v>262</v>
      </c>
      <c r="D229">
        <v>565710</v>
      </c>
      <c r="E229" t="s">
        <v>13</v>
      </c>
      <c r="F229">
        <v>27.9</v>
      </c>
      <c r="G229">
        <v>102.2667</v>
      </c>
      <c r="H229">
        <v>8</v>
      </c>
      <c r="I229">
        <v>1590.9</v>
      </c>
      <c r="J229" t="str">
        <f>HYPERLINK("https://climate.onebuilding.org/WMO_Region_2_Asia/CHN_China/SC_Sichuan/CHN_SC_Xichang.565710_CSWD.zip")</f>
        <v>https://climate.onebuilding.org/WMO_Region_2_Asia/CHN_China/SC_Sichuan/CHN_SC_Xichang.565710_CSWD.zip</v>
      </c>
    </row>
    <row r="230" spans="1:10" x14ac:dyDescent="0.25">
      <c r="A230" t="s">
        <v>10</v>
      </c>
      <c r="B230" t="s">
        <v>248</v>
      </c>
      <c r="C230" t="s">
        <v>263</v>
      </c>
      <c r="D230">
        <v>564920</v>
      </c>
      <c r="E230" t="s">
        <v>13</v>
      </c>
      <c r="F230">
        <v>28.8</v>
      </c>
      <c r="G230">
        <v>104.6</v>
      </c>
      <c r="H230">
        <v>8</v>
      </c>
      <c r="I230">
        <v>340.8</v>
      </c>
      <c r="J230" t="str">
        <f>HYPERLINK("https://climate.onebuilding.org/WMO_Region_2_Asia/CHN_China/SC_Sichuan/CHN_SC_Yibin.564920_CSWD.zip")</f>
        <v>https://climate.onebuilding.org/WMO_Region_2_Asia/CHN_China/SC_Sichuan/CHN_SC_Yibin.564920_CSWD.zip</v>
      </c>
    </row>
    <row r="231" spans="1:10" x14ac:dyDescent="0.25">
      <c r="A231" t="s">
        <v>10</v>
      </c>
      <c r="B231" t="s">
        <v>264</v>
      </c>
      <c r="C231" t="s">
        <v>264</v>
      </c>
      <c r="D231">
        <v>545270</v>
      </c>
      <c r="E231" t="s">
        <v>13</v>
      </c>
      <c r="F231">
        <v>39.083329999999997</v>
      </c>
      <c r="G231">
        <v>117.0667</v>
      </c>
      <c r="H231">
        <v>8</v>
      </c>
      <c r="I231">
        <v>2.5</v>
      </c>
      <c r="J231" t="str">
        <f>HYPERLINK("https://climate.onebuilding.org/WMO_Region_2_Asia/CHN_China/TJ_Tianjin/CHN_TJ_Tianjin.545270_CSWD.zip")</f>
        <v>https://climate.onebuilding.org/WMO_Region_2_Asia/CHN_China/TJ_Tianjin/CHN_TJ_Tianjin.545270_CSWD.zip</v>
      </c>
    </row>
    <row r="232" spans="1:10" x14ac:dyDescent="0.25">
      <c r="A232" t="s">
        <v>10</v>
      </c>
      <c r="B232" t="s">
        <v>265</v>
      </c>
      <c r="C232" t="s">
        <v>266</v>
      </c>
      <c r="D232">
        <v>555910</v>
      </c>
      <c r="E232" t="s">
        <v>13</v>
      </c>
      <c r="F232">
        <v>29.66667</v>
      </c>
      <c r="G232">
        <v>91.133330000000001</v>
      </c>
      <c r="H232">
        <v>8</v>
      </c>
      <c r="I232">
        <v>3648.9</v>
      </c>
      <c r="J232" t="str">
        <f>HYPERLINK("https://climate.onebuilding.org/WMO_Region_2_Asia/CHN_China/XZ_Tibet/CHN_XZ_Lhasa.555910_CSWD.zip")</f>
        <v>https://climate.onebuilding.org/WMO_Region_2_Asia/CHN_China/XZ_Tibet/CHN_XZ_Lhasa.555910_CSWD.zip</v>
      </c>
    </row>
    <row r="233" spans="1:10" x14ac:dyDescent="0.25">
      <c r="A233" t="s">
        <v>10</v>
      </c>
      <c r="B233" t="s">
        <v>265</v>
      </c>
      <c r="C233" t="s">
        <v>267</v>
      </c>
      <c r="D233">
        <v>563120</v>
      </c>
      <c r="E233" t="s">
        <v>13</v>
      </c>
      <c r="F233">
        <v>29.66667</v>
      </c>
      <c r="G233">
        <v>94.333330000000004</v>
      </c>
      <c r="H233">
        <v>8</v>
      </c>
      <c r="I233">
        <v>2991.8</v>
      </c>
      <c r="J233" t="str">
        <f>HYPERLINK("https://climate.onebuilding.org/WMO_Region_2_Asia/CHN_China/XZ_Tibet/CHN_XZ_Nyingchi.563120_CSWD.zip")</f>
        <v>https://climate.onebuilding.org/WMO_Region_2_Asia/CHN_China/XZ_Tibet/CHN_XZ_Nyingchi.563120_CSWD.zip</v>
      </c>
    </row>
    <row r="234" spans="1:10" x14ac:dyDescent="0.25">
      <c r="A234" t="s">
        <v>10</v>
      </c>
      <c r="B234" t="s">
        <v>265</v>
      </c>
      <c r="C234" t="s">
        <v>268</v>
      </c>
      <c r="D234">
        <v>561370</v>
      </c>
      <c r="E234" t="s">
        <v>13</v>
      </c>
      <c r="F234">
        <v>31.15</v>
      </c>
      <c r="G234">
        <v>97.166669999999996</v>
      </c>
      <c r="H234">
        <v>8</v>
      </c>
      <c r="I234">
        <v>3306</v>
      </c>
      <c r="J234" t="str">
        <f>HYPERLINK("https://climate.onebuilding.org/WMO_Region_2_Asia/CHN_China/XZ_Tibet/CHN_XZ_Qamdo.561370_CSWD.zip")</f>
        <v>https://climate.onebuilding.org/WMO_Region_2_Asia/CHN_China/XZ_Tibet/CHN_XZ_Qamdo.561370_CSWD.zip</v>
      </c>
    </row>
    <row r="235" spans="1:10" x14ac:dyDescent="0.25">
      <c r="A235" t="s">
        <v>10</v>
      </c>
      <c r="B235" t="s">
        <v>269</v>
      </c>
      <c r="C235" t="s">
        <v>270</v>
      </c>
      <c r="D235">
        <v>516280</v>
      </c>
      <c r="E235" t="s">
        <v>13</v>
      </c>
      <c r="F235">
        <v>41.166670000000003</v>
      </c>
      <c r="G235">
        <v>80.233329999999995</v>
      </c>
      <c r="H235">
        <v>8</v>
      </c>
      <c r="I235">
        <v>1103.8</v>
      </c>
      <c r="J235" t="str">
        <f>HYPERLINK("https://climate.onebuilding.org/WMO_Region_2_Asia/CHN_China/XJ_Xinjiang_Uyghur/CHN_XJ_Aksu.516280_CSWD.zip")</f>
        <v>https://climate.onebuilding.org/WMO_Region_2_Asia/CHN_China/XJ_Xinjiang_Uyghur/CHN_XJ_Aksu.516280_CSWD.zip</v>
      </c>
    </row>
    <row r="236" spans="1:10" x14ac:dyDescent="0.25">
      <c r="A236" t="s">
        <v>10</v>
      </c>
      <c r="B236" t="s">
        <v>269</v>
      </c>
      <c r="C236" t="s">
        <v>271</v>
      </c>
      <c r="D236">
        <v>510760</v>
      </c>
      <c r="E236" t="s">
        <v>13</v>
      </c>
      <c r="F236">
        <v>47.733330000000002</v>
      </c>
      <c r="G236">
        <v>88.083330000000004</v>
      </c>
      <c r="H236">
        <v>8</v>
      </c>
      <c r="I236">
        <v>735.3</v>
      </c>
      <c r="J236" t="str">
        <f>HYPERLINK("https://climate.onebuilding.org/WMO_Region_2_Asia/CHN_China/XJ_Xinjiang_Uyghur/CHN_XJ_Altay.510760_CSWD.zip")</f>
        <v>https://climate.onebuilding.org/WMO_Region_2_Asia/CHN_China/XJ_Xinjiang_Uyghur/CHN_XJ_Altay.510760_CSWD.zip</v>
      </c>
    </row>
    <row r="237" spans="1:10" x14ac:dyDescent="0.25">
      <c r="A237" t="s">
        <v>10</v>
      </c>
      <c r="B237" t="s">
        <v>269</v>
      </c>
      <c r="C237" t="s">
        <v>272</v>
      </c>
      <c r="D237">
        <v>517160</v>
      </c>
      <c r="E237" t="s">
        <v>13</v>
      </c>
      <c r="F237">
        <v>39.799999999999997</v>
      </c>
      <c r="G237">
        <v>78.566670000000002</v>
      </c>
      <c r="H237">
        <v>8</v>
      </c>
      <c r="I237">
        <v>1116.5</v>
      </c>
      <c r="J237" t="str">
        <f>HYPERLINK("https://climate.onebuilding.org/WMO_Region_2_Asia/CHN_China/XJ_Xinjiang_Uyghur/CHN_XJ_Bachu.517160_CSWD.zip")</f>
        <v>https://climate.onebuilding.org/WMO_Region_2_Asia/CHN_China/XJ_Xinjiang_Uyghur/CHN_XJ_Bachu.517160_CSWD.zip</v>
      </c>
    </row>
    <row r="238" spans="1:10" x14ac:dyDescent="0.25">
      <c r="A238" t="s">
        <v>10</v>
      </c>
      <c r="B238" t="s">
        <v>269</v>
      </c>
      <c r="C238" t="s">
        <v>273</v>
      </c>
      <c r="D238">
        <v>510870</v>
      </c>
      <c r="E238" t="s">
        <v>13</v>
      </c>
      <c r="F238">
        <v>46.983330000000002</v>
      </c>
      <c r="G238">
        <v>89.516670000000005</v>
      </c>
      <c r="H238">
        <v>8</v>
      </c>
      <c r="I238">
        <v>807.5</v>
      </c>
      <c r="J238" t="str">
        <f>HYPERLINK("https://climate.onebuilding.org/WMO_Region_2_Asia/CHN_China/XJ_Xinjiang_Uyghur/CHN_XJ_Fuyun.510870_CSWD.zip")</f>
        <v>https://climate.onebuilding.org/WMO_Region_2_Asia/CHN_China/XJ_Xinjiang_Uyghur/CHN_XJ_Fuyun.510870_CSWD.zip</v>
      </c>
    </row>
    <row r="239" spans="1:10" x14ac:dyDescent="0.25">
      <c r="A239" t="s">
        <v>10</v>
      </c>
      <c r="B239" t="s">
        <v>269</v>
      </c>
      <c r="C239" t="s">
        <v>274</v>
      </c>
      <c r="D239">
        <v>522030</v>
      </c>
      <c r="E239" t="s">
        <v>13</v>
      </c>
      <c r="F239">
        <v>42.816670000000002</v>
      </c>
      <c r="G239">
        <v>93.516670000000005</v>
      </c>
      <c r="H239">
        <v>8</v>
      </c>
      <c r="I239">
        <v>737.2</v>
      </c>
      <c r="J239" t="str">
        <f>HYPERLINK("https://climate.onebuilding.org/WMO_Region_2_Asia/CHN_China/XJ_Xinjiang_Uyghur/CHN_XJ_Hami.522030_CSWD.zip")</f>
        <v>https://climate.onebuilding.org/WMO_Region_2_Asia/CHN_China/XJ_Xinjiang_Uyghur/CHN_XJ_Hami.522030_CSWD.zip</v>
      </c>
    </row>
    <row r="240" spans="1:10" x14ac:dyDescent="0.25">
      <c r="A240" t="s">
        <v>10</v>
      </c>
      <c r="B240" t="s">
        <v>269</v>
      </c>
      <c r="C240" t="s">
        <v>275</v>
      </c>
      <c r="D240">
        <v>511560</v>
      </c>
      <c r="E240" t="s">
        <v>13</v>
      </c>
      <c r="F240">
        <v>46.783329999999999</v>
      </c>
      <c r="G240">
        <v>85.716669999999993</v>
      </c>
      <c r="H240">
        <v>8</v>
      </c>
      <c r="I240">
        <v>1291.5999999999999</v>
      </c>
      <c r="J240" t="str">
        <f>HYPERLINK("https://climate.onebuilding.org/WMO_Region_2_Asia/CHN_China/XJ_Xinjiang_Uyghur/CHN_XJ_Hoboksar.511560_CSWD.zip")</f>
        <v>https://climate.onebuilding.org/WMO_Region_2_Asia/CHN_China/XJ_Xinjiang_Uyghur/CHN_XJ_Hoboksar.511560_CSWD.zip</v>
      </c>
    </row>
    <row r="241" spans="1:10" x14ac:dyDescent="0.25">
      <c r="A241" t="s">
        <v>10</v>
      </c>
      <c r="B241" t="s">
        <v>269</v>
      </c>
      <c r="C241" t="s">
        <v>276</v>
      </c>
      <c r="D241">
        <v>518280</v>
      </c>
      <c r="E241" t="s">
        <v>13</v>
      </c>
      <c r="F241">
        <v>37.133330000000001</v>
      </c>
      <c r="G241">
        <v>79.933329999999998</v>
      </c>
      <c r="H241">
        <v>8</v>
      </c>
      <c r="I241">
        <v>1375</v>
      </c>
      <c r="J241" t="str">
        <f>HYPERLINK("https://climate.onebuilding.org/WMO_Region_2_Asia/CHN_China/XJ_Xinjiang_Uyghur/CHN_XJ_Hotan.518280_CSWD.zip")</f>
        <v>https://climate.onebuilding.org/WMO_Region_2_Asia/CHN_China/XJ_Xinjiang_Uyghur/CHN_XJ_Hotan.518280_CSWD.zip</v>
      </c>
    </row>
    <row r="242" spans="1:10" x14ac:dyDescent="0.25">
      <c r="A242" t="s">
        <v>10</v>
      </c>
      <c r="B242" t="s">
        <v>269</v>
      </c>
      <c r="C242" t="s">
        <v>277</v>
      </c>
      <c r="D242">
        <v>513340</v>
      </c>
      <c r="E242" t="s">
        <v>13</v>
      </c>
      <c r="F242">
        <v>44.616669999999999</v>
      </c>
      <c r="G242">
        <v>82.9</v>
      </c>
      <c r="H242">
        <v>8</v>
      </c>
      <c r="I242">
        <v>320.10000000000002</v>
      </c>
      <c r="J242" t="str">
        <f>HYPERLINK("https://climate.onebuilding.org/WMO_Region_2_Asia/CHN_China/XJ_Xinjiang_Uyghur/CHN_XJ_Jinghe.513340_CSWD.zip")</f>
        <v>https://climate.onebuilding.org/WMO_Region_2_Asia/CHN_China/XJ_Xinjiang_Uyghur/CHN_XJ_Jinghe.513340_CSWD.zip</v>
      </c>
    </row>
    <row r="243" spans="1:10" x14ac:dyDescent="0.25">
      <c r="A243" t="s">
        <v>10</v>
      </c>
      <c r="B243" t="s">
        <v>269</v>
      </c>
      <c r="C243" t="s">
        <v>278</v>
      </c>
      <c r="D243">
        <v>512430</v>
      </c>
      <c r="E243" t="s">
        <v>13</v>
      </c>
      <c r="F243">
        <v>45.616669999999999</v>
      </c>
      <c r="G243">
        <v>84.85</v>
      </c>
      <c r="H243">
        <v>8</v>
      </c>
      <c r="I243">
        <v>449.5</v>
      </c>
      <c r="J243" t="str">
        <f>HYPERLINK("https://climate.onebuilding.org/WMO_Region_2_Asia/CHN_China/XJ_Xinjiang_Uyghur/CHN_XJ_Karamay.512430_CSWD.zip")</f>
        <v>https://climate.onebuilding.org/WMO_Region_2_Asia/CHN_China/XJ_Xinjiang_Uyghur/CHN_XJ_Karamay.512430_CSWD.zip</v>
      </c>
    </row>
    <row r="244" spans="1:10" x14ac:dyDescent="0.25">
      <c r="A244" t="s">
        <v>10</v>
      </c>
      <c r="B244" t="s">
        <v>269</v>
      </c>
      <c r="C244" t="s">
        <v>279</v>
      </c>
      <c r="D244">
        <v>517090</v>
      </c>
      <c r="E244" t="s">
        <v>13</v>
      </c>
      <c r="F244">
        <v>39.466670000000001</v>
      </c>
      <c r="G244">
        <v>75.983329999999995</v>
      </c>
      <c r="H244">
        <v>8</v>
      </c>
      <c r="I244">
        <v>1289.4000000000001</v>
      </c>
      <c r="J244" t="str">
        <f>HYPERLINK("https://climate.onebuilding.org/WMO_Region_2_Asia/CHN_China/XJ_Xinjiang_Uyghur/CHN_XJ_Kashi.517090_CSWD.zip")</f>
        <v>https://climate.onebuilding.org/WMO_Region_2_Asia/CHN_China/XJ_Xinjiang_Uyghur/CHN_XJ_Kashi.517090_CSWD.zip</v>
      </c>
    </row>
    <row r="245" spans="1:10" x14ac:dyDescent="0.25">
      <c r="A245" t="s">
        <v>10</v>
      </c>
      <c r="B245" t="s">
        <v>269</v>
      </c>
      <c r="C245" t="s">
        <v>280</v>
      </c>
      <c r="D245">
        <v>516440</v>
      </c>
      <c r="E245" t="s">
        <v>13</v>
      </c>
      <c r="F245">
        <v>41.716670000000001</v>
      </c>
      <c r="G245">
        <v>83.066670000000002</v>
      </c>
      <c r="H245">
        <v>8</v>
      </c>
      <c r="I245">
        <v>1081.9000000000001</v>
      </c>
      <c r="J245" t="str">
        <f>HYPERLINK("https://climate.onebuilding.org/WMO_Region_2_Asia/CHN_China/XJ_Xinjiang_Uyghur/CHN_XJ_Kuqa.516440_CSWD.zip")</f>
        <v>https://climate.onebuilding.org/WMO_Region_2_Asia/CHN_China/XJ_Xinjiang_Uyghur/CHN_XJ_Kuqa.516440_CSWD.zip</v>
      </c>
    </row>
    <row r="246" spans="1:10" x14ac:dyDescent="0.25">
      <c r="A246" t="s">
        <v>10</v>
      </c>
      <c r="B246" t="s">
        <v>269</v>
      </c>
      <c r="C246" t="s">
        <v>281</v>
      </c>
      <c r="D246">
        <v>518390</v>
      </c>
      <c r="E246" t="s">
        <v>13</v>
      </c>
      <c r="F246">
        <v>37.066670000000002</v>
      </c>
      <c r="G246">
        <v>82.716669999999993</v>
      </c>
      <c r="H246">
        <v>8</v>
      </c>
      <c r="I246">
        <v>1409.5</v>
      </c>
      <c r="J246" t="str">
        <f>HYPERLINK("https://climate.onebuilding.org/WMO_Region_2_Asia/CHN_China/XJ_Xinjiang_Uyghur/CHN_XJ_Minfeng.518390_CSWD.zip")</f>
        <v>https://climate.onebuilding.org/WMO_Region_2_Asia/CHN_China/XJ_Xinjiang_Uyghur/CHN_XJ_Minfeng.518390_CSWD.zip</v>
      </c>
    </row>
    <row r="247" spans="1:10" x14ac:dyDescent="0.25">
      <c r="A247" t="s">
        <v>10</v>
      </c>
      <c r="B247" t="s">
        <v>269</v>
      </c>
      <c r="C247" t="s">
        <v>282</v>
      </c>
      <c r="D247">
        <v>517770</v>
      </c>
      <c r="E247" t="s">
        <v>13</v>
      </c>
      <c r="F247">
        <v>39.033329999999999</v>
      </c>
      <c r="G247">
        <v>88.166669999999996</v>
      </c>
      <c r="H247">
        <v>8</v>
      </c>
      <c r="I247">
        <v>887.7</v>
      </c>
      <c r="J247" t="str">
        <f>HYPERLINK("https://climate.onebuilding.org/WMO_Region_2_Asia/CHN_China/XJ_Xinjiang_Uyghur/CHN_XJ_Ruoqiang.517770_CSWD.zip")</f>
        <v>https://climate.onebuilding.org/WMO_Region_2_Asia/CHN_China/XJ_Xinjiang_Uyghur/CHN_XJ_Ruoqiang.517770_CSWD.zip</v>
      </c>
    </row>
    <row r="248" spans="1:10" x14ac:dyDescent="0.25">
      <c r="A248" t="s">
        <v>10</v>
      </c>
      <c r="B248" t="s">
        <v>269</v>
      </c>
      <c r="C248" t="s">
        <v>283</v>
      </c>
      <c r="D248">
        <v>518110</v>
      </c>
      <c r="E248" t="s">
        <v>13</v>
      </c>
      <c r="F248">
        <v>38.433329999999998</v>
      </c>
      <c r="G248">
        <v>77.266670000000005</v>
      </c>
      <c r="H248">
        <v>8</v>
      </c>
      <c r="I248">
        <v>1231.2</v>
      </c>
      <c r="J248" t="str">
        <f>HYPERLINK("https://climate.onebuilding.org/WMO_Region_2_Asia/CHN_China/XJ_Xinjiang_Uyghur/CHN_XJ_Shache.518110_CSWD.zip")</f>
        <v>https://climate.onebuilding.org/WMO_Region_2_Asia/CHN_China/XJ_Xinjiang_Uyghur/CHN_XJ_Shache.518110_CSWD.zip</v>
      </c>
    </row>
    <row r="249" spans="1:10" x14ac:dyDescent="0.25">
      <c r="A249" t="s">
        <v>10</v>
      </c>
      <c r="B249" t="s">
        <v>269</v>
      </c>
      <c r="C249" t="s">
        <v>284</v>
      </c>
      <c r="D249">
        <v>511330</v>
      </c>
      <c r="E249" t="s">
        <v>13</v>
      </c>
      <c r="F249">
        <v>46.733330000000002</v>
      </c>
      <c r="G249">
        <v>83</v>
      </c>
      <c r="H249">
        <v>8</v>
      </c>
      <c r="I249">
        <v>534.9</v>
      </c>
      <c r="J249" t="str">
        <f>HYPERLINK("https://climate.onebuilding.org/WMO_Region_2_Asia/CHN_China/XJ_Xinjiang_Uyghur/CHN_XJ_Tacheng.511330_CSWD.zip")</f>
        <v>https://climate.onebuilding.org/WMO_Region_2_Asia/CHN_China/XJ_Xinjiang_Uyghur/CHN_XJ_Tacheng.511330_CSWD.zip</v>
      </c>
    </row>
    <row r="250" spans="1:10" x14ac:dyDescent="0.25">
      <c r="A250" t="s">
        <v>10</v>
      </c>
      <c r="B250" t="s">
        <v>269</v>
      </c>
      <c r="C250" t="s">
        <v>285</v>
      </c>
      <c r="D250">
        <v>517650</v>
      </c>
      <c r="E250" t="s">
        <v>13</v>
      </c>
      <c r="F250">
        <v>40.633330000000001</v>
      </c>
      <c r="G250">
        <v>87.7</v>
      </c>
      <c r="H250">
        <v>8</v>
      </c>
      <c r="I250">
        <v>846</v>
      </c>
      <c r="J250" t="str">
        <f>HYPERLINK("https://climate.onebuilding.org/WMO_Region_2_Asia/CHN_China/XJ_Xinjiang_Uyghur/CHN_XJ_Tikanlik.517650_CSWD.zip")</f>
        <v>https://climate.onebuilding.org/WMO_Region_2_Asia/CHN_China/XJ_Xinjiang_Uyghur/CHN_XJ_Tikanlik.517650_CSWD.zip</v>
      </c>
    </row>
    <row r="251" spans="1:10" x14ac:dyDescent="0.25">
      <c r="A251" t="s">
        <v>10</v>
      </c>
      <c r="B251" t="s">
        <v>269</v>
      </c>
      <c r="C251" t="s">
        <v>286</v>
      </c>
      <c r="D251">
        <v>515730</v>
      </c>
      <c r="E251" t="s">
        <v>13</v>
      </c>
      <c r="F251">
        <v>42.933329999999998</v>
      </c>
      <c r="G251">
        <v>89.2</v>
      </c>
      <c r="H251">
        <v>8</v>
      </c>
      <c r="I251">
        <v>34.5</v>
      </c>
      <c r="J251" t="str">
        <f>HYPERLINK("https://climate.onebuilding.org/WMO_Region_2_Asia/CHN_China/XJ_Xinjiang_Uyghur/CHN_XJ_Turpan.515730_CSWD.zip")</f>
        <v>https://climate.onebuilding.org/WMO_Region_2_Asia/CHN_China/XJ_Xinjiang_Uyghur/CHN_XJ_Turpan.515730_CSWD.zip</v>
      </c>
    </row>
    <row r="252" spans="1:10" x14ac:dyDescent="0.25">
      <c r="A252" t="s">
        <v>10</v>
      </c>
      <c r="B252" t="s">
        <v>269</v>
      </c>
      <c r="C252" t="s">
        <v>287</v>
      </c>
      <c r="D252">
        <v>514630</v>
      </c>
      <c r="E252" t="s">
        <v>13</v>
      </c>
      <c r="F252">
        <v>43.783329999999999</v>
      </c>
      <c r="G252">
        <v>87.65</v>
      </c>
      <c r="H252">
        <v>8</v>
      </c>
      <c r="I252">
        <v>935</v>
      </c>
      <c r="J252" t="str">
        <f>HYPERLINK("https://climate.onebuilding.org/WMO_Region_2_Asia/CHN_China/XJ_Xinjiang_Uyghur/CHN_XJ_Urumqi.514630_CSWD.zip")</f>
        <v>https://climate.onebuilding.org/WMO_Region_2_Asia/CHN_China/XJ_Xinjiang_Uyghur/CHN_XJ_Urumqi.514630_CSWD.zip</v>
      </c>
    </row>
    <row r="253" spans="1:10" x14ac:dyDescent="0.25">
      <c r="A253" t="s">
        <v>10</v>
      </c>
      <c r="B253" t="s">
        <v>269</v>
      </c>
      <c r="C253" t="s">
        <v>288</v>
      </c>
      <c r="D253">
        <v>513460</v>
      </c>
      <c r="E253" t="s">
        <v>13</v>
      </c>
      <c r="F253">
        <v>44.433329999999998</v>
      </c>
      <c r="G253">
        <v>84.666669999999996</v>
      </c>
      <c r="H253">
        <v>8</v>
      </c>
      <c r="I253">
        <v>478.7</v>
      </c>
      <c r="J253" t="str">
        <f>HYPERLINK("https://climate.onebuilding.org/WMO_Region_2_Asia/CHN_China/XJ_Xinjiang_Uyghur/CHN_XJ_Wusu.513460_CSWD.zip")</f>
        <v>https://climate.onebuilding.org/WMO_Region_2_Asia/CHN_China/XJ_Xinjiang_Uyghur/CHN_XJ_Wusu.513460_CSWD.zip</v>
      </c>
    </row>
    <row r="254" spans="1:10" x14ac:dyDescent="0.25">
      <c r="A254" t="s">
        <v>10</v>
      </c>
      <c r="B254" t="s">
        <v>269</v>
      </c>
      <c r="C254" t="s">
        <v>289</v>
      </c>
      <c r="D254">
        <v>515670</v>
      </c>
      <c r="E254" t="s">
        <v>13</v>
      </c>
      <c r="F254">
        <v>42.083329999999997</v>
      </c>
      <c r="G254">
        <v>86.5</v>
      </c>
      <c r="H254">
        <v>8</v>
      </c>
      <c r="I254">
        <v>1055.3</v>
      </c>
      <c r="J254" t="str">
        <f>HYPERLINK("https://climate.onebuilding.org/WMO_Region_2_Asia/CHN_China/XJ_Xinjiang_Uyghur/CHN_XJ_Yanqi.515670_CSWD.zip")</f>
        <v>https://climate.onebuilding.org/WMO_Region_2_Asia/CHN_China/XJ_Xinjiang_Uyghur/CHN_XJ_Yanqi.515670_CSWD.zip</v>
      </c>
    </row>
    <row r="255" spans="1:10" x14ac:dyDescent="0.25">
      <c r="A255" t="s">
        <v>10</v>
      </c>
      <c r="B255" t="s">
        <v>269</v>
      </c>
      <c r="C255" t="s">
        <v>290</v>
      </c>
      <c r="D255">
        <v>514310</v>
      </c>
      <c r="E255" t="s">
        <v>13</v>
      </c>
      <c r="F255">
        <v>43.95</v>
      </c>
      <c r="G255">
        <v>81.333330000000004</v>
      </c>
      <c r="H255">
        <v>8</v>
      </c>
      <c r="I255">
        <v>662.5</v>
      </c>
      <c r="J255" t="str">
        <f>HYPERLINK("https://climate.onebuilding.org/WMO_Region_2_Asia/CHN_China/XJ_Xinjiang_Uyghur/CHN_XJ_Yining.514310_CSWD.zip")</f>
        <v>https://climate.onebuilding.org/WMO_Region_2_Asia/CHN_China/XJ_Xinjiang_Uyghur/CHN_XJ_Yining.514310_CSWD.zip</v>
      </c>
    </row>
    <row r="256" spans="1:10" x14ac:dyDescent="0.25">
      <c r="A256" t="s">
        <v>10</v>
      </c>
      <c r="B256" t="s">
        <v>291</v>
      </c>
      <c r="C256" t="s">
        <v>292</v>
      </c>
      <c r="D256">
        <v>567680</v>
      </c>
      <c r="E256" t="s">
        <v>13</v>
      </c>
      <c r="F256">
        <v>25.033329999999999</v>
      </c>
      <c r="G256">
        <v>101.55</v>
      </c>
      <c r="H256">
        <v>8</v>
      </c>
      <c r="I256">
        <v>1824.1</v>
      </c>
      <c r="J256" t="str">
        <f>HYPERLINK("https://climate.onebuilding.org/WMO_Region_2_Asia/CHN_China/YN_Yunnan/CHN_YN_Chuxiong.567680_CSWD.zip")</f>
        <v>https://climate.onebuilding.org/WMO_Region_2_Asia/CHN_China/YN_Yunnan/CHN_YN_Chuxiong.567680_CSWD.zip</v>
      </c>
    </row>
    <row r="257" spans="1:10" x14ac:dyDescent="0.25">
      <c r="A257" t="s">
        <v>10</v>
      </c>
      <c r="B257" t="s">
        <v>291</v>
      </c>
      <c r="C257" t="s">
        <v>293</v>
      </c>
      <c r="D257">
        <v>564440</v>
      </c>
      <c r="E257" t="s">
        <v>13</v>
      </c>
      <c r="F257">
        <v>28.483329999999999</v>
      </c>
      <c r="G257">
        <v>98.916669999999996</v>
      </c>
      <c r="H257">
        <v>8</v>
      </c>
      <c r="I257">
        <v>3319</v>
      </c>
      <c r="J257" t="str">
        <f>HYPERLINK("https://climate.onebuilding.org/WMO_Region_2_Asia/CHN_China/YN_Yunnan/CHN_YN_Deqen.564440_CSWD.zip")</f>
        <v>https://climate.onebuilding.org/WMO_Region_2_Asia/CHN_China/YN_Yunnan/CHN_YN_Deqen.564440_CSWD.zip</v>
      </c>
    </row>
    <row r="258" spans="1:10" x14ac:dyDescent="0.25">
      <c r="A258" t="s">
        <v>10</v>
      </c>
      <c r="B258" t="s">
        <v>291</v>
      </c>
      <c r="C258" t="s">
        <v>294</v>
      </c>
      <c r="D258">
        <v>567780</v>
      </c>
      <c r="E258" t="s">
        <v>13</v>
      </c>
      <c r="F258">
        <v>25.016670000000001</v>
      </c>
      <c r="G258">
        <v>102.6833</v>
      </c>
      <c r="H258">
        <v>8</v>
      </c>
      <c r="I258">
        <v>1892.4</v>
      </c>
      <c r="J258" t="str">
        <f>HYPERLINK("https://climate.onebuilding.org/WMO_Region_2_Asia/CHN_China/YN_Yunnan/CHN_YN_Kunming.567780_CSWD.zip")</f>
        <v>https://climate.onebuilding.org/WMO_Region_2_Asia/CHN_China/YN_Yunnan/CHN_YN_Kunming.567780_CSWD.zip</v>
      </c>
    </row>
    <row r="259" spans="1:10" x14ac:dyDescent="0.25">
      <c r="A259" t="s">
        <v>10</v>
      </c>
      <c r="B259" t="s">
        <v>291</v>
      </c>
      <c r="C259" t="s">
        <v>295</v>
      </c>
      <c r="D259">
        <v>569540</v>
      </c>
      <c r="E259" t="s">
        <v>13</v>
      </c>
      <c r="F259">
        <v>22.566669999999998</v>
      </c>
      <c r="G259">
        <v>99.933329999999998</v>
      </c>
      <c r="H259">
        <v>8</v>
      </c>
      <c r="I259">
        <v>1054.8</v>
      </c>
      <c r="J259" t="str">
        <f>HYPERLINK("https://climate.onebuilding.org/WMO_Region_2_Asia/CHN_China/YN_Yunnan/CHN_YN_Lancang.569540_CSWD.zip")</f>
        <v>https://climate.onebuilding.org/WMO_Region_2_Asia/CHN_China/YN_Yunnan/CHN_YN_Lancang.569540_CSWD.zip</v>
      </c>
    </row>
    <row r="260" spans="1:10" x14ac:dyDescent="0.25">
      <c r="A260" t="s">
        <v>10</v>
      </c>
      <c r="B260" t="s">
        <v>291</v>
      </c>
      <c r="C260" t="s">
        <v>296</v>
      </c>
      <c r="D260">
        <v>566510</v>
      </c>
      <c r="E260" t="s">
        <v>13</v>
      </c>
      <c r="F260">
        <v>26.866669999999999</v>
      </c>
      <c r="G260">
        <v>100.2167</v>
      </c>
      <c r="H260">
        <v>8</v>
      </c>
      <c r="I260">
        <v>2392.4</v>
      </c>
      <c r="J260" t="str">
        <f>HYPERLINK("https://climate.onebuilding.org/WMO_Region_2_Asia/CHN_China/YN_Yunnan/CHN_YN_Lijiang.566510_CSWD.zip")</f>
        <v>https://climate.onebuilding.org/WMO_Region_2_Asia/CHN_China/YN_Yunnan/CHN_YN_Lijiang.566510_CSWD.zip</v>
      </c>
    </row>
    <row r="261" spans="1:10" x14ac:dyDescent="0.25">
      <c r="A261" t="s">
        <v>10</v>
      </c>
      <c r="B261" t="s">
        <v>291</v>
      </c>
      <c r="C261" t="s">
        <v>297</v>
      </c>
      <c r="D261">
        <v>569510</v>
      </c>
      <c r="E261" t="s">
        <v>13</v>
      </c>
      <c r="F261">
        <v>23.883330000000001</v>
      </c>
      <c r="G261">
        <v>100.08329999999999</v>
      </c>
      <c r="H261">
        <v>8</v>
      </c>
      <c r="I261">
        <v>1502.4</v>
      </c>
      <c r="J261" t="str">
        <f>HYPERLINK("https://climate.onebuilding.org/WMO_Region_2_Asia/CHN_China/YN_Yunnan/CHN_YN_Lincang.569510_CSWD.zip")</f>
        <v>https://climate.onebuilding.org/WMO_Region_2_Asia/CHN_China/YN_Yunnan/CHN_YN_Lincang.569510_CSWD.zip</v>
      </c>
    </row>
    <row r="262" spans="1:10" x14ac:dyDescent="0.25">
      <c r="A262" t="s">
        <v>10</v>
      </c>
      <c r="B262" t="s">
        <v>291</v>
      </c>
      <c r="C262" t="s">
        <v>298</v>
      </c>
      <c r="D262">
        <v>569690</v>
      </c>
      <c r="E262" t="s">
        <v>13</v>
      </c>
      <c r="F262">
        <v>21.483329999999999</v>
      </c>
      <c r="G262">
        <v>101.5667</v>
      </c>
      <c r="H262">
        <v>8</v>
      </c>
      <c r="I262">
        <v>631.9</v>
      </c>
      <c r="J262" t="str">
        <f>HYPERLINK("https://climate.onebuilding.org/WMO_Region_2_Asia/CHN_China/YN_Yunnan/CHN_YN_Mengla.569690_CSWD.zip")</f>
        <v>https://climate.onebuilding.org/WMO_Region_2_Asia/CHN_China/YN_Yunnan/CHN_YN_Mengla.569690_CSWD.zip</v>
      </c>
    </row>
    <row r="263" spans="1:10" x14ac:dyDescent="0.25">
      <c r="A263" t="s">
        <v>10</v>
      </c>
      <c r="B263" t="s">
        <v>291</v>
      </c>
      <c r="C263" t="s">
        <v>299</v>
      </c>
      <c r="D263">
        <v>569850</v>
      </c>
      <c r="E263" t="s">
        <v>13</v>
      </c>
      <c r="F263">
        <v>23.383330000000001</v>
      </c>
      <c r="G263">
        <v>103.38330000000001</v>
      </c>
      <c r="H263">
        <v>8</v>
      </c>
      <c r="I263">
        <v>1300.7</v>
      </c>
      <c r="J263" t="str">
        <f>HYPERLINK("https://climate.onebuilding.org/WMO_Region_2_Asia/CHN_China/YN_Yunnan/CHN_YN_Mengzi.569850_CSWD.zip")</f>
        <v>https://climate.onebuilding.org/WMO_Region_2_Asia/CHN_China/YN_Yunnan/CHN_YN_Mengzi.569850_CSWD.zip</v>
      </c>
    </row>
    <row r="264" spans="1:10" x14ac:dyDescent="0.25">
      <c r="A264" t="s">
        <v>10</v>
      </c>
      <c r="B264" t="s">
        <v>291</v>
      </c>
      <c r="C264" t="s">
        <v>300</v>
      </c>
      <c r="D264">
        <v>569640</v>
      </c>
      <c r="E264" t="s">
        <v>13</v>
      </c>
      <c r="F264">
        <v>22.783329999999999</v>
      </c>
      <c r="G264">
        <v>100.9667</v>
      </c>
      <c r="H264">
        <v>8</v>
      </c>
      <c r="I264">
        <v>1302.0999999999999</v>
      </c>
      <c r="J264" t="str">
        <f>HYPERLINK("https://climate.onebuilding.org/WMO_Region_2_Asia/CHN_China/YN_Yunnan/CHN_YN_Simao.569640_CSWD.zip")</f>
        <v>https://climate.onebuilding.org/WMO_Region_2_Asia/CHN_China/YN_Yunnan/CHN_YN_Simao.569640_CSWD.zip</v>
      </c>
    </row>
    <row r="265" spans="1:10" x14ac:dyDescent="0.25">
      <c r="A265" t="s">
        <v>10</v>
      </c>
      <c r="B265" t="s">
        <v>291</v>
      </c>
      <c r="C265" t="s">
        <v>301</v>
      </c>
      <c r="D265">
        <v>567390</v>
      </c>
      <c r="E265" t="s">
        <v>13</v>
      </c>
      <c r="F265">
        <v>25.016670000000001</v>
      </c>
      <c r="G265">
        <v>98.5</v>
      </c>
      <c r="H265">
        <v>8</v>
      </c>
      <c r="I265">
        <v>1654.6</v>
      </c>
      <c r="J265" t="str">
        <f>HYPERLINK("https://climate.onebuilding.org/WMO_Region_2_Asia/CHN_China/YN_Yunnan/CHN_YN_Tengchong.567390_CSWD.zip")</f>
        <v>https://climate.onebuilding.org/WMO_Region_2_Asia/CHN_China/YN_Yunnan/CHN_YN_Tengchong.567390_CSWD.zip</v>
      </c>
    </row>
    <row r="266" spans="1:10" x14ac:dyDescent="0.25">
      <c r="A266" t="s">
        <v>10</v>
      </c>
      <c r="B266" t="s">
        <v>291</v>
      </c>
      <c r="C266" t="s">
        <v>302</v>
      </c>
      <c r="D266">
        <v>569660</v>
      </c>
      <c r="E266" t="s">
        <v>13</v>
      </c>
      <c r="F266">
        <v>23.6</v>
      </c>
      <c r="G266">
        <v>101.9833</v>
      </c>
      <c r="H266">
        <v>8</v>
      </c>
      <c r="I266">
        <v>400.9</v>
      </c>
      <c r="J266" t="str">
        <f>HYPERLINK("https://climate.onebuilding.org/WMO_Region_2_Asia/CHN_China/YN_Yunnan/CHN_YN_Yuanjiang.569660_CSWD.zip")</f>
        <v>https://climate.onebuilding.org/WMO_Region_2_Asia/CHN_China/YN_Yunnan/CHN_YN_Yuanjiang.569660_CSWD.zip</v>
      </c>
    </row>
    <row r="267" spans="1:10" x14ac:dyDescent="0.25">
      <c r="A267" t="s">
        <v>10</v>
      </c>
      <c r="B267" t="s">
        <v>303</v>
      </c>
      <c r="C267" t="s">
        <v>304</v>
      </c>
      <c r="D267">
        <v>584770</v>
      </c>
      <c r="E267" t="s">
        <v>13</v>
      </c>
      <c r="F267">
        <v>30.033329999999999</v>
      </c>
      <c r="G267">
        <v>122.1</v>
      </c>
      <c r="H267">
        <v>8</v>
      </c>
      <c r="I267">
        <v>35.700000000000003</v>
      </c>
      <c r="J267" t="str">
        <f>HYPERLINK("https://climate.onebuilding.org/WMO_Region_2_Asia/CHN_China/ZJ_Zhejiang/CHN_ZJ_Dinghai.584770_CSWD.zip")</f>
        <v>https://climate.onebuilding.org/WMO_Region_2_Asia/CHN_China/ZJ_Zhejiang/CHN_ZJ_Dinghai.584770_CSWD.zip</v>
      </c>
    </row>
    <row r="268" spans="1:10" x14ac:dyDescent="0.25">
      <c r="A268" t="s">
        <v>10</v>
      </c>
      <c r="B268" t="s">
        <v>303</v>
      </c>
      <c r="C268" t="s">
        <v>305</v>
      </c>
      <c r="D268">
        <v>584570</v>
      </c>
      <c r="E268" t="s">
        <v>13</v>
      </c>
      <c r="F268">
        <v>30.233329999999999</v>
      </c>
      <c r="G268">
        <v>120.16670000000001</v>
      </c>
      <c r="H268">
        <v>8</v>
      </c>
      <c r="I268">
        <v>41.7</v>
      </c>
      <c r="J268" t="str">
        <f>HYPERLINK("https://climate.onebuilding.org/WMO_Region_2_Asia/CHN_China/ZJ_Zhejiang/CHN_ZJ_Hangzhou.584570_CSWD.zip")</f>
        <v>https://climate.onebuilding.org/WMO_Region_2_Asia/CHN_China/ZJ_Zhejiang/CHN_ZJ_Hangzhou.584570_CSWD.zip</v>
      </c>
    </row>
    <row r="269" spans="1:10" x14ac:dyDescent="0.25">
      <c r="A269" t="s">
        <v>10</v>
      </c>
      <c r="B269" t="s">
        <v>303</v>
      </c>
      <c r="C269" t="s">
        <v>306</v>
      </c>
      <c r="D269">
        <v>586650</v>
      </c>
      <c r="E269" t="s">
        <v>13</v>
      </c>
      <c r="F269">
        <v>28.616669999999999</v>
      </c>
      <c r="G269">
        <v>121.41670000000001</v>
      </c>
      <c r="H269">
        <v>8</v>
      </c>
      <c r="I269">
        <v>4.5999999999999996</v>
      </c>
      <c r="J269" t="str">
        <f>HYPERLINK("https://climate.onebuilding.org/WMO_Region_2_Asia/CHN_China/ZJ_Zhejiang/CHN_ZJ_Hongjia.586650_CSWD.zip")</f>
        <v>https://climate.onebuilding.org/WMO_Region_2_Asia/CHN_China/ZJ_Zhejiang/CHN_ZJ_Hongjia.586650_CSWD.zip</v>
      </c>
    </row>
    <row r="270" spans="1:10" x14ac:dyDescent="0.25">
      <c r="A270" t="s">
        <v>10</v>
      </c>
      <c r="B270" t="s">
        <v>303</v>
      </c>
      <c r="C270" t="s">
        <v>307</v>
      </c>
      <c r="D270">
        <v>586330</v>
      </c>
      <c r="E270" t="s">
        <v>13</v>
      </c>
      <c r="F270">
        <v>29</v>
      </c>
      <c r="G270">
        <v>118.9</v>
      </c>
      <c r="H270">
        <v>8</v>
      </c>
      <c r="I270">
        <v>82.4</v>
      </c>
      <c r="J270" t="str">
        <f>HYPERLINK("https://climate.onebuilding.org/WMO_Region_2_Asia/CHN_China/ZJ_Zhejiang/CHN_ZJ_Quxian.586330_CSWD.zip")</f>
        <v>https://climate.onebuilding.org/WMO_Region_2_Asia/CHN_China/ZJ_Zhejiang/CHN_ZJ_Quxian.586330_CSWD.zip</v>
      </c>
    </row>
    <row r="271" spans="1:10" x14ac:dyDescent="0.25">
      <c r="A271" t="s">
        <v>10</v>
      </c>
      <c r="B271" t="s">
        <v>303</v>
      </c>
      <c r="C271" t="s">
        <v>308</v>
      </c>
      <c r="D271">
        <v>586590</v>
      </c>
      <c r="E271" t="s">
        <v>13</v>
      </c>
      <c r="F271">
        <v>28.033329999999999</v>
      </c>
      <c r="G271">
        <v>120.65</v>
      </c>
      <c r="H271">
        <v>8</v>
      </c>
      <c r="I271">
        <v>28.3</v>
      </c>
      <c r="J271" t="str">
        <f>HYPERLINK("https://climate.onebuilding.org/WMO_Region_2_Asia/CHN_China/ZJ_Zhejiang/CHN_ZJ_Wenzhou.586590_CSWD.zip")</f>
        <v>https://climate.onebuilding.org/WMO_Region_2_Asia/CHN_China/ZJ_Zhejiang/CHN_ZJ_Wenzhou.586590_CSWD.zip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CSWD_EPW_Processing_locations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2024-08-21T21:08:09Z</dcterms:created>
  <dcterms:modified xsi:type="dcterms:W3CDTF">2024-08-21T21:08:22Z</dcterms:modified>
</cp:coreProperties>
</file>