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17746959-0C43-4F8F-BF76-524192EB5546}" xr6:coauthVersionLast="47" xr6:coauthVersionMax="47" xr10:uidLastSave="{00000000-0000-0000-0000-000000000000}"/>
  <bookViews>
    <workbookView xWindow="4395" yWindow="1350" windowWidth="20160" windowHeight="13170" xr2:uid="{E7D9A83F-DF34-487B-AAE4-3AC70B25009B}"/>
  </bookViews>
  <sheets>
    <sheet name="Reg7_Antarctica_TMYx_EPW_Proce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</calcChain>
</file>

<file path=xl/sharedStrings.xml><?xml version="1.0" encoding="utf-8"?>
<sst xmlns="http://schemas.openxmlformats.org/spreadsheetml/2006/main" count="1381" uniqueCount="181">
  <si>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</si>
  <si>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</si>
  <si>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</si>
  <si>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</si>
  <si>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</si>
  <si>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</si>
  <si>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</si>
  <si>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</si>
  <si>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</si>
  <si>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</si>
  <si>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ATA</t>
  </si>
  <si>
    <t>ARG</t>
  </si>
  <si>
    <t>Esperanza.Base-Hope.Bay</t>
  </si>
  <si>
    <t>Custom-889630</t>
  </si>
  <si>
    <t>SRC-TMYx</t>
  </si>
  <si>
    <t>Orcadas.Base-Laurie.Island-South.Orkney.Islands</t>
  </si>
  <si>
    <t>Custom-889680</t>
  </si>
  <si>
    <t>DEU</t>
  </si>
  <si>
    <t>Neumayer.III.Stn</t>
  </si>
  <si>
    <t>Custom-890020</t>
  </si>
  <si>
    <t>NLD</t>
  </si>
  <si>
    <t>Halvfarryggen.Ridge</t>
  </si>
  <si>
    <t>ZAF</t>
  </si>
  <si>
    <t>SANAE.IV.Stn</t>
  </si>
  <si>
    <t>Custom-890040</t>
  </si>
  <si>
    <t>USA</t>
  </si>
  <si>
    <t>Amundsen.Scott-South.Pole.Stn</t>
  </si>
  <si>
    <t>U-Wisc.Baldrick.AWS-High.Polar.Plateau</t>
  </si>
  <si>
    <t>Custom-890130</t>
  </si>
  <si>
    <t>SWE</t>
  </si>
  <si>
    <t>Nordenskiold.Base.Camp</t>
  </si>
  <si>
    <t>Custom-890140</t>
  </si>
  <si>
    <t>GBR</t>
  </si>
  <si>
    <t>Brunt.AWS-Halley.Research.Stn</t>
  </si>
  <si>
    <t>Custom-890220</t>
  </si>
  <si>
    <t>Belgrano.II.Stn</t>
  </si>
  <si>
    <t>Custom-890340</t>
  </si>
  <si>
    <t>Bellingshausen.AWS</t>
  </si>
  <si>
    <t>Custom-890500</t>
  </si>
  <si>
    <t>Carlini.Stn</t>
  </si>
  <si>
    <t>Custom-890530</t>
  </si>
  <si>
    <t>URY</t>
  </si>
  <si>
    <t>Artigas.Base-Dinamet.Uruguay</t>
  </si>
  <si>
    <t>Custom-890540</t>
  </si>
  <si>
    <t>Marambio.Stn</t>
  </si>
  <si>
    <t>Custom-890550</t>
  </si>
  <si>
    <t>CHL</t>
  </si>
  <si>
    <t>Eduardo.Frei.Montalva.AWS-Feldes.Peninsula-King.Ge</t>
  </si>
  <si>
    <t>Custom-890560</t>
  </si>
  <si>
    <t>Captain.Arturo.Prat.Navy.Base</t>
  </si>
  <si>
    <t>Custom-890570</t>
  </si>
  <si>
    <t>CHN</t>
  </si>
  <si>
    <t>Great.Wall.Stn</t>
  </si>
  <si>
    <t>Custom-890580</t>
  </si>
  <si>
    <t>General.Bernardo.O-Higgins.Base</t>
  </si>
  <si>
    <t>Custom-890590</t>
  </si>
  <si>
    <t>Primavera.Arg.Base</t>
  </si>
  <si>
    <t>Palmer.Stn</t>
  </si>
  <si>
    <t>Custom-890610</t>
  </si>
  <si>
    <t>Rothera.Research.Stn</t>
  </si>
  <si>
    <t>Custom-890620</t>
  </si>
  <si>
    <t>UKR</t>
  </si>
  <si>
    <t>Vernadsky.Research.Base</t>
  </si>
  <si>
    <t>Custom-890630</t>
  </si>
  <si>
    <t>Fossil.Bluff.Stn</t>
  </si>
  <si>
    <t>Custom-890650</t>
  </si>
  <si>
    <t>San.Martin.Stn</t>
  </si>
  <si>
    <t>Custom-890660</t>
  </si>
  <si>
    <t>U-Wisc-Henry.AWS-High.Polar.Plateau</t>
  </si>
  <si>
    <t>RUS</t>
  </si>
  <si>
    <t>Russkaja.Research.Stn</t>
  </si>
  <si>
    <t>KOR</t>
  </si>
  <si>
    <t>King.Sejong.Stn-Barton.Peninsula-King.George.Islan</t>
  </si>
  <si>
    <t>Custom-892510</t>
  </si>
  <si>
    <t>BRA</t>
  </si>
  <si>
    <t>Comandante.Ferraz.Stn-Admiralty.Bay-King.George.Island</t>
  </si>
  <si>
    <t>Joinville.Island</t>
  </si>
  <si>
    <t>Limbert.AWS</t>
  </si>
  <si>
    <t>Custom-892570</t>
  </si>
  <si>
    <t>U-Wisc.Racer.Rock.AWS</t>
  </si>
  <si>
    <t>Larsen.Ice.Shelf.AWS</t>
  </si>
  <si>
    <t>Custom-892620</t>
  </si>
  <si>
    <t>U-Wisc.Uranus.AWS</t>
  </si>
  <si>
    <t>Butler.Island.AWS</t>
  </si>
  <si>
    <t>Custom-892660</t>
  </si>
  <si>
    <t>Navy.Operated.Amos</t>
  </si>
  <si>
    <t>ERA5-TMYx</t>
  </si>
  <si>
    <t>Bonaparte.Point</t>
  </si>
  <si>
    <t>Sky.Blu.AWS</t>
  </si>
  <si>
    <t>Custom-892720</t>
  </si>
  <si>
    <t>U-Wisc-Theresa.AWS-West.Antarctica</t>
  </si>
  <si>
    <t>Byrd.Stn</t>
  </si>
  <si>
    <t>Mount.Siple</t>
  </si>
  <si>
    <t>U-Wisc-Harry.AWS-West.Antarctica</t>
  </si>
  <si>
    <t>U-Wisc-Elizabeth.AWS-West.Antarctica</t>
  </si>
  <si>
    <t>U-Wisc-Siple.Dome.AWS-West.Antarctica</t>
  </si>
  <si>
    <t>U-Wisc.Scott.Island.AWS</t>
  </si>
  <si>
    <t>U-Wisc-Gill.AWS-Ross.Ice.Shelf</t>
  </si>
  <si>
    <t>U-Wisc-Lettau.AWS-Ross.Ice.Shelf</t>
  </si>
  <si>
    <t>NOR</t>
  </si>
  <si>
    <t>Troll.Research.Stn</t>
  </si>
  <si>
    <t>Custom-895040</t>
  </si>
  <si>
    <t>Kohnen.Research.Stn</t>
  </si>
  <si>
    <t>6.88000E-02</t>
  </si>
  <si>
    <t>Novolazarevskaja.Research.Stn</t>
  </si>
  <si>
    <t>Custom-895120</t>
  </si>
  <si>
    <t>IND</t>
  </si>
  <si>
    <t>Maitri.Research.Stn</t>
  </si>
  <si>
    <t>JPN</t>
  </si>
  <si>
    <t>Asuka.Stn-Queen.Maud.Land</t>
  </si>
  <si>
    <t>Syowa.Stn</t>
  </si>
  <si>
    <t>Custom-895320</t>
  </si>
  <si>
    <t>Molodyozhnaya.Research.Stn-Thala.Hills</t>
  </si>
  <si>
    <t>AUS</t>
  </si>
  <si>
    <t>Mawson.Stn-East.Antarctica</t>
  </si>
  <si>
    <t>Custom-895640</t>
  </si>
  <si>
    <t>Davis.Lgb.Aws</t>
  </si>
  <si>
    <t>Davis.Stn</t>
  </si>
  <si>
    <t>Custom-895710</t>
  </si>
  <si>
    <t>Progress.Research.Stn-Prydz.Bay-East.Antarctica</t>
  </si>
  <si>
    <t>Custom-895740</t>
  </si>
  <si>
    <t>Davis.Lgb</t>
  </si>
  <si>
    <t>Dome.Plateau.Dome.A</t>
  </si>
  <si>
    <t>Dome.Plateau.Eagle.AWS</t>
  </si>
  <si>
    <t>Mount.Brown</t>
  </si>
  <si>
    <t>Mirny.Research.Stn</t>
  </si>
  <si>
    <t>Custom-895920</t>
  </si>
  <si>
    <t>Vostok</t>
  </si>
  <si>
    <t>Custom-896060</t>
  </si>
  <si>
    <t>Cape.Poinsett</t>
  </si>
  <si>
    <t>Casey.Research.Stn-Wilkes.Land</t>
  </si>
  <si>
    <t>Custom-896110</t>
  </si>
  <si>
    <t>Casey.Upper.Peterson.Runway-Wilkins.Runway.West</t>
  </si>
  <si>
    <t>Wilkins.Runway.East</t>
  </si>
  <si>
    <t>ITA</t>
  </si>
  <si>
    <t>Concordia</t>
  </si>
  <si>
    <t>FRA</t>
  </si>
  <si>
    <t>Dumont.d-Urville.Stn-Adelie.Land</t>
  </si>
  <si>
    <t>Custom-896420</t>
  </si>
  <si>
    <t>Port.Martin</t>
  </si>
  <si>
    <t>Mid.Point</t>
  </si>
  <si>
    <t>Leningradskaya</t>
  </si>
  <si>
    <t>Priestley.Glacier</t>
  </si>
  <si>
    <t>Young.Island</t>
  </si>
  <si>
    <t>Cape.Phillips</t>
  </si>
  <si>
    <t>Base.Baia.Terra.Nova</t>
  </si>
  <si>
    <t>Mcmurdo.Stn-Pegasus.Field-Ross.Island</t>
  </si>
  <si>
    <t>Cape.Ross</t>
  </si>
  <si>
    <t>Pegasus.North</t>
  </si>
  <si>
    <t>Dome.Fuji</t>
  </si>
  <si>
    <t>U-Wisc.Relay.Stn.AWS-High.Polar.Plateau</t>
  </si>
  <si>
    <t>Mawson.Lgb.Aws</t>
  </si>
  <si>
    <t>Amery.Ice.Shelf</t>
  </si>
  <si>
    <t>Minna.Bluff-Ross.Island.Vicinity</t>
  </si>
  <si>
    <t>U-Wisc-Linda.AWS-Ross.Island.Vicinity</t>
  </si>
  <si>
    <t>U-Wisc-Nico.AWS-High.Polar.Plateau</t>
  </si>
  <si>
    <t>Casey.Traverse.Gf</t>
  </si>
  <si>
    <t>Snyder.Rocks</t>
  </si>
  <si>
    <t>Casey.Skiway.South</t>
  </si>
  <si>
    <t>ROU</t>
  </si>
  <si>
    <t>Law.Dome.Summit</t>
  </si>
  <si>
    <t>Casey.Traverse.Gc</t>
  </si>
  <si>
    <t>Haupt.Nunatak</t>
  </si>
  <si>
    <t>U-Wisc-Dome.C.II.AWS</t>
  </si>
  <si>
    <t>U-Wisc-D-47-Adelie.Coast</t>
  </si>
  <si>
    <t>Lynn</t>
  </si>
  <si>
    <t>U-Wisc-Manuela.AWS-Inexpressible.Island</t>
  </si>
  <si>
    <t>U-Wisc.Whitlock.AWS-Franklin.Island</t>
  </si>
  <si>
    <t>Marble.Point</t>
  </si>
  <si>
    <t>U-Wisc-Schwerdtfeger.AWS-Ross.Ice.Shelf</t>
  </si>
  <si>
    <t>Marilyn-Byrd.Glacier</t>
  </si>
  <si>
    <t>Ferrell</t>
  </si>
  <si>
    <t>U-Wisc-Elaine.AWS-Ross.Ice.Shelf</t>
  </si>
  <si>
    <t>U-Wisc-Possession.Island.AWS-Ocean.Islands</t>
  </si>
  <si>
    <t>HMD</t>
  </si>
  <si>
    <t>Heard.Island.The.Spit</t>
  </si>
  <si>
    <t>ISD-TMYx</t>
  </si>
  <si>
    <t>Heard.Island.Atlas.Cove.Stn</t>
  </si>
  <si>
    <t>BVT</t>
  </si>
  <si>
    <t>BV</t>
  </si>
  <si>
    <t>Bouvet.Island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</si>
</sst>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432E-D85F-4120-9979-9DAEED419764}">
  <dimension ref="A1:J34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53.28515625" bestFit="1" customWidth="1"/>
    <col min="4" max="4" width="7" bestFit="1" customWidth="1"/>
    <col min="5" max="5" width="14.5703125" bestFit="1" customWidth="1"/>
    <col min="7" max="7" width="10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889630</v>
      </c>
      <c r="E2" t="s">
        <v>13</v>
      </c>
      <c r="F2">
        <v>-63.398099999999999</v>
      </c>
      <c r="G2">
        <v>-56.997300000000003</v>
      </c>
      <c r="H2">
        <v>-4</v>
      </c>
      <c r="I2">
        <v>3</v>
      </c>
      <c r="J2" t="str">
        <f>HYPERLINK("https://climate.onebuilding.org/WMO_Region_7_Antarctica/ATA_Antarctica/ATA_ARG_Esperanza.Base-Hope.Bay.889630_TMYx.2004-2018.zip")</f>
        <v>https://climate.onebuilding.org/WMO_Region_7_Antarctica/ATA_Antarctica/ATA_ARG_Esperanza.Base-Hope.Bay.889630_TMYx.2004-2018.zip</v>
      </c>
    </row>
    <row r="3" spans="1:10" x14ac:dyDescent="0.25">
      <c r="A3" t="s">
        <v>10</v>
      </c>
      <c r="B3" t="s">
        <v>11</v>
      </c>
      <c r="C3" t="s">
        <v>12</v>
      </c>
      <c r="D3">
        <v>889630</v>
      </c>
      <c r="E3" t="s">
        <v>14</v>
      </c>
      <c r="F3">
        <v>-63.398099999999999</v>
      </c>
      <c r="G3">
        <v>-56.997300000000003</v>
      </c>
      <c r="H3">
        <v>-3</v>
      </c>
      <c r="I3">
        <v>3</v>
      </c>
      <c r="J3" t="str">
        <f>HYPERLINK("https://climate.onebuilding.org/WMO_Region_7_Antarctica/ATA_Antarctica/ATA_ARG_Esperanza.Base-Hope.Bay.889630_TMYx.2007-2021.zip")</f>
        <v>https://climate.onebuilding.org/WMO_Region_7_Antarctica/ATA_Antarctica/ATA_ARG_Esperanza.Base-Hope.Bay.889630_TMYx.2007-2021.zip</v>
      </c>
    </row>
    <row r="4" spans="1:10" x14ac:dyDescent="0.25">
      <c r="A4" t="s">
        <v>10</v>
      </c>
      <c r="B4" t="s">
        <v>11</v>
      </c>
      <c r="C4" t="s">
        <v>12</v>
      </c>
      <c r="D4">
        <v>889630</v>
      </c>
      <c r="E4" t="s">
        <v>14</v>
      </c>
      <c r="F4">
        <v>-63.398099999999999</v>
      </c>
      <c r="G4">
        <v>-56.997300000000003</v>
      </c>
      <c r="H4">
        <v>-3</v>
      </c>
      <c r="I4">
        <v>3</v>
      </c>
      <c r="J4" t="str">
        <f>HYPERLINK("https://climate.onebuilding.org/WMO_Region_7_Antarctica/ATA_Antarctica/ATA_ARG_Esperanza.Base-Hope.Bay.889630_TMYx.2009-2023.zip")</f>
        <v>https://climate.onebuilding.org/WMO_Region_7_Antarctica/ATA_Antarctica/ATA_ARG_Esperanza.Base-Hope.Bay.889630_TMYx.2009-2023.zip</v>
      </c>
    </row>
    <row r="5" spans="1:10" x14ac:dyDescent="0.25">
      <c r="A5" t="s">
        <v>10</v>
      </c>
      <c r="B5" t="s">
        <v>11</v>
      </c>
      <c r="C5" t="s">
        <v>12</v>
      </c>
      <c r="D5">
        <v>889630</v>
      </c>
      <c r="E5" t="s">
        <v>14</v>
      </c>
      <c r="F5">
        <v>-63.398099999999999</v>
      </c>
      <c r="G5">
        <v>-56.997300000000003</v>
      </c>
      <c r="H5">
        <v>-3</v>
      </c>
      <c r="I5">
        <v>3</v>
      </c>
      <c r="J5" t="str">
        <f>HYPERLINK("https://climate.onebuilding.org/WMO_Region_7_Antarctica/ATA_Antarctica/ATA_ARG_Esperanza.Base-Hope.Bay.889630_TMYx.zip")</f>
        <v>https://climate.onebuilding.org/WMO_Region_7_Antarctica/ATA_Antarctica/ATA_ARG_Esperanza.Base-Hope.Bay.889630_TMYx.zip</v>
      </c>
    </row>
    <row r="6" spans="1:10" x14ac:dyDescent="0.25">
      <c r="A6" t="s">
        <v>10</v>
      </c>
      <c r="B6" t="s">
        <v>11</v>
      </c>
      <c r="C6" t="s">
        <v>15</v>
      </c>
      <c r="D6">
        <v>889680</v>
      </c>
      <c r="E6" t="s">
        <v>16</v>
      </c>
      <c r="F6">
        <v>-60.732999999999997</v>
      </c>
      <c r="G6">
        <v>-44.732999999999997</v>
      </c>
      <c r="H6">
        <v>-3</v>
      </c>
      <c r="I6">
        <v>8</v>
      </c>
      <c r="J6" t="str">
        <f>HYPERLINK("https://climate.onebuilding.org/WMO_Region_7_Antarctica/ATA_Antarctica/ATA_ARG_Orcadas.Base-Laurie.Island-South.Orkney.Islands.889680_TMYx.2004-2018.zip")</f>
        <v>https://climate.onebuilding.org/WMO_Region_7_Antarctica/ATA_Antarctica/ATA_ARG_Orcadas.Base-Laurie.Island-South.Orkney.Islands.889680_TMYx.2004-2018.zip</v>
      </c>
    </row>
    <row r="7" spans="1:10" x14ac:dyDescent="0.25">
      <c r="A7" t="s">
        <v>10</v>
      </c>
      <c r="B7" t="s">
        <v>11</v>
      </c>
      <c r="C7" t="s">
        <v>15</v>
      </c>
      <c r="D7">
        <v>889680</v>
      </c>
      <c r="E7" t="s">
        <v>14</v>
      </c>
      <c r="F7">
        <v>-60.732999999999997</v>
      </c>
      <c r="G7">
        <v>-44.732999999999997</v>
      </c>
      <c r="H7">
        <v>-3</v>
      </c>
      <c r="I7">
        <v>8</v>
      </c>
      <c r="J7" t="str">
        <f>HYPERLINK("https://climate.onebuilding.org/WMO_Region_7_Antarctica/ATA_Antarctica/ATA_ARG_Orcadas.Base-Laurie.Island-South.Orkney.Islands.889680_TMYx.2007-2021.zip")</f>
        <v>https://climate.onebuilding.org/WMO_Region_7_Antarctica/ATA_Antarctica/ATA_ARG_Orcadas.Base-Laurie.Island-South.Orkney.Islands.889680_TMYx.2007-2021.zip</v>
      </c>
    </row>
    <row r="8" spans="1:10" x14ac:dyDescent="0.25">
      <c r="A8" t="s">
        <v>10</v>
      </c>
      <c r="B8" t="s">
        <v>11</v>
      </c>
      <c r="C8" t="s">
        <v>15</v>
      </c>
      <c r="D8">
        <v>889680</v>
      </c>
      <c r="E8" t="s">
        <v>14</v>
      </c>
      <c r="F8">
        <v>-60.732999999999997</v>
      </c>
      <c r="G8">
        <v>-44.732999999999997</v>
      </c>
      <c r="H8">
        <v>-3</v>
      </c>
      <c r="I8">
        <v>8</v>
      </c>
      <c r="J8" t="str">
        <f>HYPERLINK("https://climate.onebuilding.org/WMO_Region_7_Antarctica/ATA_Antarctica/ATA_ARG_Orcadas.Base-Laurie.Island-South.Orkney.Islands.889680_TMYx.2009-2023.zip")</f>
        <v>https://climate.onebuilding.org/WMO_Region_7_Antarctica/ATA_Antarctica/ATA_ARG_Orcadas.Base-Laurie.Island-South.Orkney.Islands.889680_TMYx.2009-2023.zip</v>
      </c>
    </row>
    <row r="9" spans="1:10" x14ac:dyDescent="0.25">
      <c r="A9" t="s">
        <v>10</v>
      </c>
      <c r="B9" t="s">
        <v>11</v>
      </c>
      <c r="C9" t="s">
        <v>15</v>
      </c>
      <c r="D9">
        <v>889680</v>
      </c>
      <c r="E9" t="s">
        <v>14</v>
      </c>
      <c r="F9">
        <v>-60.732999999999997</v>
      </c>
      <c r="G9">
        <v>-44.732999999999997</v>
      </c>
      <c r="H9">
        <v>-3</v>
      </c>
      <c r="I9">
        <v>8</v>
      </c>
      <c r="J9" t="str">
        <f>HYPERLINK("https://climate.onebuilding.org/WMO_Region_7_Antarctica/ATA_Antarctica/ATA_ARG_Orcadas.Base-Laurie.Island-South.Orkney.Islands.889680_TMYx.zip")</f>
        <v>https://climate.onebuilding.org/WMO_Region_7_Antarctica/ATA_Antarctica/ATA_ARG_Orcadas.Base-Laurie.Island-South.Orkney.Islands.889680_TMYx.zip</v>
      </c>
    </row>
    <row r="10" spans="1:10" x14ac:dyDescent="0.25">
      <c r="A10" t="s">
        <v>10</v>
      </c>
      <c r="B10" t="s">
        <v>17</v>
      </c>
      <c r="C10" t="s">
        <v>18</v>
      </c>
      <c r="D10">
        <v>890020</v>
      </c>
      <c r="E10" t="s">
        <v>19</v>
      </c>
      <c r="F10">
        <v>-70.666600000000003</v>
      </c>
      <c r="G10">
        <v>-8.2667000000000002</v>
      </c>
      <c r="H10">
        <v>-1</v>
      </c>
      <c r="I10">
        <v>50</v>
      </c>
      <c r="J10" t="str">
        <f>HYPERLINK("https://climate.onebuilding.org/WMO_Region_7_Antarctica/ATA_Antarctica/ATA_DEU_Neumayer.III.Stn.890020_TMYx.2004-2018.zip")</f>
        <v>https://climate.onebuilding.org/WMO_Region_7_Antarctica/ATA_Antarctica/ATA_DEU_Neumayer.III.Stn.890020_TMYx.2004-2018.zip</v>
      </c>
    </row>
    <row r="11" spans="1:10" x14ac:dyDescent="0.25">
      <c r="A11" t="s">
        <v>10</v>
      </c>
      <c r="B11" t="s">
        <v>17</v>
      </c>
      <c r="C11" t="s">
        <v>18</v>
      </c>
      <c r="D11">
        <v>890020</v>
      </c>
      <c r="E11" t="s">
        <v>14</v>
      </c>
      <c r="F11">
        <v>-70.666600000000003</v>
      </c>
      <c r="G11">
        <v>-8.2667000000000002</v>
      </c>
      <c r="H11">
        <v>0</v>
      </c>
      <c r="I11">
        <v>50</v>
      </c>
      <c r="J11" t="str">
        <f>HYPERLINK("https://climate.onebuilding.org/WMO_Region_7_Antarctica/ATA_Antarctica/ATA_DEU_Neumayer.III.Stn.890020_TMYx.2007-2021.zip")</f>
        <v>https://climate.onebuilding.org/WMO_Region_7_Antarctica/ATA_Antarctica/ATA_DEU_Neumayer.III.Stn.890020_TMYx.2007-2021.zip</v>
      </c>
    </row>
    <row r="12" spans="1:10" x14ac:dyDescent="0.25">
      <c r="A12" t="s">
        <v>10</v>
      </c>
      <c r="B12" t="s">
        <v>17</v>
      </c>
      <c r="C12" t="s">
        <v>18</v>
      </c>
      <c r="D12">
        <v>890020</v>
      </c>
      <c r="E12" t="s">
        <v>14</v>
      </c>
      <c r="F12">
        <v>-70.666600000000003</v>
      </c>
      <c r="G12">
        <v>-8.2667000000000002</v>
      </c>
      <c r="H12">
        <v>0</v>
      </c>
      <c r="I12">
        <v>50</v>
      </c>
      <c r="J12" t="str">
        <f>HYPERLINK("https://climate.onebuilding.org/WMO_Region_7_Antarctica/ATA_Antarctica/ATA_DEU_Neumayer.III.Stn.890020_TMYx.2009-2023.zip")</f>
        <v>https://climate.onebuilding.org/WMO_Region_7_Antarctica/ATA_Antarctica/ATA_DEU_Neumayer.III.Stn.890020_TMYx.2009-2023.zip</v>
      </c>
    </row>
    <row r="13" spans="1:10" x14ac:dyDescent="0.25">
      <c r="A13" t="s">
        <v>10</v>
      </c>
      <c r="B13" t="s">
        <v>17</v>
      </c>
      <c r="C13" t="s">
        <v>18</v>
      </c>
      <c r="D13">
        <v>890020</v>
      </c>
      <c r="E13" t="s">
        <v>14</v>
      </c>
      <c r="F13">
        <v>-70.666600000000003</v>
      </c>
      <c r="G13">
        <v>-8.2667000000000002</v>
      </c>
      <c r="H13">
        <v>0</v>
      </c>
      <c r="I13">
        <v>50</v>
      </c>
      <c r="J13" t="str">
        <f>HYPERLINK("https://climate.onebuilding.org/WMO_Region_7_Antarctica/ATA_Antarctica/ATA_DEU_Neumayer.III.Stn.890020_TMYx.zip")</f>
        <v>https://climate.onebuilding.org/WMO_Region_7_Antarctica/ATA_Antarctica/ATA_DEU_Neumayer.III.Stn.890020_TMYx.zip</v>
      </c>
    </row>
    <row r="14" spans="1:10" x14ac:dyDescent="0.25">
      <c r="A14" t="s">
        <v>10</v>
      </c>
      <c r="B14" t="s">
        <v>20</v>
      </c>
      <c r="C14" t="s">
        <v>21</v>
      </c>
      <c r="D14">
        <v>890030</v>
      </c>
      <c r="E14" t="s">
        <v>14</v>
      </c>
      <c r="F14">
        <v>-71.150000000000006</v>
      </c>
      <c r="G14">
        <v>-6.6829999999999998</v>
      </c>
      <c r="H14">
        <v>0</v>
      </c>
      <c r="I14">
        <v>694</v>
      </c>
      <c r="J14" t="str">
        <f>HYPERLINK("https://climate.onebuilding.org/WMO_Region_7_Antarctica/ATA_Antarctica/ATA_NLD_Halvfarryggen.Ridge.890030_TMYx.2007-2021.zip")</f>
        <v>https://climate.onebuilding.org/WMO_Region_7_Antarctica/ATA_Antarctica/ATA_NLD_Halvfarryggen.Ridge.890030_TMYx.2007-2021.zip</v>
      </c>
    </row>
    <row r="15" spans="1:10" x14ac:dyDescent="0.25">
      <c r="A15" t="s">
        <v>10</v>
      </c>
      <c r="B15" t="s">
        <v>20</v>
      </c>
      <c r="C15" t="s">
        <v>21</v>
      </c>
      <c r="D15">
        <v>890030</v>
      </c>
      <c r="E15" t="s">
        <v>14</v>
      </c>
      <c r="F15">
        <v>-71.150000000000006</v>
      </c>
      <c r="G15">
        <v>-6.6829999999999998</v>
      </c>
      <c r="H15">
        <v>0</v>
      </c>
      <c r="I15">
        <v>694</v>
      </c>
      <c r="J15" t="str">
        <f>HYPERLINK("https://climate.onebuilding.org/WMO_Region_7_Antarctica/ATA_Antarctica/ATA_NLD_Halvfarryggen.Ridge.890030_TMYx.2009-2023.zip")</f>
        <v>https://climate.onebuilding.org/WMO_Region_7_Antarctica/ATA_Antarctica/ATA_NLD_Halvfarryggen.Ridge.890030_TMYx.2009-2023.zip</v>
      </c>
    </row>
    <row r="16" spans="1:10" x14ac:dyDescent="0.25">
      <c r="A16" t="s">
        <v>10</v>
      </c>
      <c r="B16" t="s">
        <v>20</v>
      </c>
      <c r="C16" t="s">
        <v>21</v>
      </c>
      <c r="D16">
        <v>890030</v>
      </c>
      <c r="E16" t="s">
        <v>14</v>
      </c>
      <c r="F16">
        <v>-71.150000000000006</v>
      </c>
      <c r="G16">
        <v>-6.6829999999999998</v>
      </c>
      <c r="H16">
        <v>0</v>
      </c>
      <c r="I16">
        <v>694</v>
      </c>
      <c r="J16" t="str">
        <f>HYPERLINK("https://climate.onebuilding.org/WMO_Region_7_Antarctica/ATA_Antarctica/ATA_NLD_Halvfarryggen.Ridge.890030_TMYx.zip")</f>
        <v>https://climate.onebuilding.org/WMO_Region_7_Antarctica/ATA_Antarctica/ATA_NLD_Halvfarryggen.Ridge.890030_TMYx.zip</v>
      </c>
    </row>
    <row r="17" spans="1:10" x14ac:dyDescent="0.25">
      <c r="A17" t="s">
        <v>10</v>
      </c>
      <c r="B17" t="s">
        <v>22</v>
      </c>
      <c r="C17" t="s">
        <v>23</v>
      </c>
      <c r="D17">
        <v>890040</v>
      </c>
      <c r="E17" t="s">
        <v>24</v>
      </c>
      <c r="F17">
        <v>-71.673599999999993</v>
      </c>
      <c r="G17">
        <v>-2.8407</v>
      </c>
      <c r="H17">
        <v>0</v>
      </c>
      <c r="I17">
        <v>790</v>
      </c>
      <c r="J17" t="str">
        <f>HYPERLINK("https://climate.onebuilding.org/WMO_Region_7_Antarctica/ATA_Antarctica/ATA_ZAF_SANAE.IV.Stn.890040_TMYx.2004-2018.zip")</f>
        <v>https://climate.onebuilding.org/WMO_Region_7_Antarctica/ATA_Antarctica/ATA_ZAF_SANAE.IV.Stn.890040_TMYx.2004-2018.zip</v>
      </c>
    </row>
    <row r="18" spans="1:10" x14ac:dyDescent="0.25">
      <c r="A18" t="s">
        <v>10</v>
      </c>
      <c r="B18" t="s">
        <v>22</v>
      </c>
      <c r="C18" t="s">
        <v>23</v>
      </c>
      <c r="D18">
        <v>890040</v>
      </c>
      <c r="E18" t="s">
        <v>14</v>
      </c>
      <c r="F18">
        <v>-71.673599999999993</v>
      </c>
      <c r="G18">
        <v>-2.8407</v>
      </c>
      <c r="H18">
        <v>2</v>
      </c>
      <c r="I18">
        <v>790</v>
      </c>
      <c r="J18" t="str">
        <f>HYPERLINK("https://climate.onebuilding.org/WMO_Region_7_Antarctica/ATA_Antarctica/ATA_ZAF_SANAE.IV.Stn.890040_TMYx.2007-2021.zip")</f>
        <v>https://climate.onebuilding.org/WMO_Region_7_Antarctica/ATA_Antarctica/ATA_ZAF_SANAE.IV.Stn.890040_TMYx.2007-2021.zip</v>
      </c>
    </row>
    <row r="19" spans="1:10" x14ac:dyDescent="0.25">
      <c r="A19" t="s">
        <v>10</v>
      </c>
      <c r="B19" t="s">
        <v>22</v>
      </c>
      <c r="C19" t="s">
        <v>23</v>
      </c>
      <c r="D19">
        <v>890040</v>
      </c>
      <c r="E19" t="s">
        <v>14</v>
      </c>
      <c r="F19">
        <v>-71.673599999999993</v>
      </c>
      <c r="G19">
        <v>-2.8407</v>
      </c>
      <c r="H19">
        <v>2</v>
      </c>
      <c r="I19">
        <v>790</v>
      </c>
      <c r="J19" t="str">
        <f>HYPERLINK("https://climate.onebuilding.org/WMO_Region_7_Antarctica/ATA_Antarctica/ATA_ZAF_SANAE.IV.Stn.890040_TMYx.2009-2023.zip")</f>
        <v>https://climate.onebuilding.org/WMO_Region_7_Antarctica/ATA_Antarctica/ATA_ZAF_SANAE.IV.Stn.890040_TMYx.2009-2023.zip</v>
      </c>
    </row>
    <row r="20" spans="1:10" x14ac:dyDescent="0.25">
      <c r="A20" t="s">
        <v>10</v>
      </c>
      <c r="B20" t="s">
        <v>22</v>
      </c>
      <c r="C20" t="s">
        <v>23</v>
      </c>
      <c r="D20">
        <v>890040</v>
      </c>
      <c r="E20" t="s">
        <v>14</v>
      </c>
      <c r="F20">
        <v>-71.673599999999993</v>
      </c>
      <c r="G20">
        <v>-2.8407</v>
      </c>
      <c r="H20">
        <v>2</v>
      </c>
      <c r="I20">
        <v>790</v>
      </c>
      <c r="J20" t="str">
        <f>HYPERLINK("https://climate.onebuilding.org/WMO_Region_7_Antarctica/ATA_Antarctica/ATA_ZAF_SANAE.IV.Stn.890040_TMYx.zip")</f>
        <v>https://climate.onebuilding.org/WMO_Region_7_Antarctica/ATA_Antarctica/ATA_ZAF_SANAE.IV.Stn.890040_TMYx.zip</v>
      </c>
    </row>
    <row r="21" spans="1:10" x14ac:dyDescent="0.25">
      <c r="A21" t="s">
        <v>10</v>
      </c>
      <c r="B21" t="s">
        <v>25</v>
      </c>
      <c r="C21" t="s">
        <v>26</v>
      </c>
      <c r="D21">
        <v>890090</v>
      </c>
      <c r="E21" t="s">
        <v>14</v>
      </c>
      <c r="F21">
        <v>-90</v>
      </c>
      <c r="G21">
        <v>0</v>
      </c>
      <c r="H21">
        <v>0</v>
      </c>
      <c r="I21">
        <v>2835</v>
      </c>
      <c r="J21" t="str">
        <f>HYPERLINK("https://climate.onebuilding.org/WMO_Region_7_Antarctica/ATA_Antarctica/ATA_USA_Amundsen.Scott-South.Pole.Stn.890090_TMYx.2007-2021.zip")</f>
        <v>https://climate.onebuilding.org/WMO_Region_7_Antarctica/ATA_Antarctica/ATA_USA_Amundsen.Scott-South.Pole.Stn.890090_TMYx.2007-2021.zip</v>
      </c>
    </row>
    <row r="22" spans="1:10" x14ac:dyDescent="0.25">
      <c r="A22" t="s">
        <v>10</v>
      </c>
      <c r="B22" t="s">
        <v>25</v>
      </c>
      <c r="C22" t="s">
        <v>26</v>
      </c>
      <c r="D22">
        <v>890090</v>
      </c>
      <c r="E22" t="s">
        <v>14</v>
      </c>
      <c r="F22">
        <v>-90</v>
      </c>
      <c r="G22">
        <v>0</v>
      </c>
      <c r="H22">
        <v>0</v>
      </c>
      <c r="I22">
        <v>2835</v>
      </c>
      <c r="J22" t="str">
        <f>HYPERLINK("https://climate.onebuilding.org/WMO_Region_7_Antarctica/ATA_Antarctica/ATA_USA_Amundsen.Scott-South.Pole.Stn.890090_TMYx.2009-2023.zip")</f>
        <v>https://climate.onebuilding.org/WMO_Region_7_Antarctica/ATA_Antarctica/ATA_USA_Amundsen.Scott-South.Pole.Stn.890090_TMYx.2009-2023.zip</v>
      </c>
    </row>
    <row r="23" spans="1:10" x14ac:dyDescent="0.25">
      <c r="A23" t="s">
        <v>10</v>
      </c>
      <c r="B23" t="s">
        <v>25</v>
      </c>
      <c r="C23" t="s">
        <v>26</v>
      </c>
      <c r="D23">
        <v>890090</v>
      </c>
      <c r="E23" t="s">
        <v>14</v>
      </c>
      <c r="F23">
        <v>-90</v>
      </c>
      <c r="G23">
        <v>0</v>
      </c>
      <c r="H23">
        <v>0</v>
      </c>
      <c r="I23">
        <v>2835</v>
      </c>
      <c r="J23" t="str">
        <f>HYPERLINK("https://climate.onebuilding.org/WMO_Region_7_Antarctica/ATA_Antarctica/ATA_USA_Amundsen.Scott-South.Pole.Stn.890090_TMYx.zip")</f>
        <v>https://climate.onebuilding.org/WMO_Region_7_Antarctica/ATA_Antarctica/ATA_USA_Amundsen.Scott-South.Pole.Stn.890090_TMYx.zip</v>
      </c>
    </row>
    <row r="24" spans="1:10" x14ac:dyDescent="0.25">
      <c r="A24" t="s">
        <v>10</v>
      </c>
      <c r="B24" t="s">
        <v>25</v>
      </c>
      <c r="C24" t="s">
        <v>27</v>
      </c>
      <c r="D24">
        <v>890130</v>
      </c>
      <c r="E24" t="s">
        <v>28</v>
      </c>
      <c r="F24">
        <v>-82.774000000000001</v>
      </c>
      <c r="G24">
        <v>-13.054</v>
      </c>
      <c r="H24">
        <v>-1</v>
      </c>
      <c r="I24">
        <v>1968</v>
      </c>
      <c r="J24" t="str">
        <f>HYPERLINK("https://climate.onebuilding.org/WMO_Region_7_Antarctica/ATA_Antarctica/ATA_USA_U-Wisc.Baldrick.AWS-High.Polar.Plateau.890130_TMYx.2004-2018.zip")</f>
        <v>https://climate.onebuilding.org/WMO_Region_7_Antarctica/ATA_Antarctica/ATA_USA_U-Wisc.Baldrick.AWS-High.Polar.Plateau.890130_TMYx.2004-2018.zip</v>
      </c>
    </row>
    <row r="25" spans="1:10" x14ac:dyDescent="0.25">
      <c r="A25" t="s">
        <v>10</v>
      </c>
      <c r="B25" t="s">
        <v>25</v>
      </c>
      <c r="C25" t="s">
        <v>27</v>
      </c>
      <c r="D25">
        <v>890130</v>
      </c>
      <c r="E25" t="s">
        <v>14</v>
      </c>
      <c r="F25">
        <v>-82.774000000000001</v>
      </c>
      <c r="G25">
        <v>-13.054</v>
      </c>
      <c r="H25">
        <v>-1</v>
      </c>
      <c r="I25">
        <v>1968</v>
      </c>
      <c r="J25" t="str">
        <f>HYPERLINK("https://climate.onebuilding.org/WMO_Region_7_Antarctica/ATA_Antarctica/ATA_USA_U-Wisc.Baldrick.AWS-High.Polar.Plateau.890130_TMYx.2007-2021.zip")</f>
        <v>https://climate.onebuilding.org/WMO_Region_7_Antarctica/ATA_Antarctica/ATA_USA_U-Wisc.Baldrick.AWS-High.Polar.Plateau.890130_TMYx.2007-2021.zip</v>
      </c>
    </row>
    <row r="26" spans="1:10" x14ac:dyDescent="0.25">
      <c r="A26" t="s">
        <v>10</v>
      </c>
      <c r="B26" t="s">
        <v>25</v>
      </c>
      <c r="C26" t="s">
        <v>27</v>
      </c>
      <c r="D26">
        <v>890130</v>
      </c>
      <c r="E26" t="s">
        <v>14</v>
      </c>
      <c r="F26">
        <v>-82.774000000000001</v>
      </c>
      <c r="G26">
        <v>-13.054</v>
      </c>
      <c r="H26">
        <v>-1</v>
      </c>
      <c r="I26">
        <v>1968</v>
      </c>
      <c r="J26" t="str">
        <f>HYPERLINK("https://climate.onebuilding.org/WMO_Region_7_Antarctica/ATA_Antarctica/ATA_USA_U-Wisc.Baldrick.AWS-High.Polar.Plateau.890130_TMYx.2009-2023.zip")</f>
        <v>https://climate.onebuilding.org/WMO_Region_7_Antarctica/ATA_Antarctica/ATA_USA_U-Wisc.Baldrick.AWS-High.Polar.Plateau.890130_TMYx.2009-2023.zip</v>
      </c>
    </row>
    <row r="27" spans="1:10" x14ac:dyDescent="0.25">
      <c r="A27" t="s">
        <v>10</v>
      </c>
      <c r="B27" t="s">
        <v>25</v>
      </c>
      <c r="C27" t="s">
        <v>27</v>
      </c>
      <c r="D27">
        <v>890130</v>
      </c>
      <c r="E27" t="s">
        <v>14</v>
      </c>
      <c r="F27">
        <v>-82.774000000000001</v>
      </c>
      <c r="G27">
        <v>-13.054</v>
      </c>
      <c r="H27">
        <v>-1</v>
      </c>
      <c r="I27">
        <v>1968</v>
      </c>
      <c r="J27" t="str">
        <f>HYPERLINK("https://climate.onebuilding.org/WMO_Region_7_Antarctica/ATA_Antarctica/ATA_USA_U-Wisc.Baldrick.AWS-High.Polar.Plateau.890130_TMYx.zip")</f>
        <v>https://climate.onebuilding.org/WMO_Region_7_Antarctica/ATA_Antarctica/ATA_USA_U-Wisc.Baldrick.AWS-High.Polar.Plateau.890130_TMYx.zip</v>
      </c>
    </row>
    <row r="28" spans="1:10" x14ac:dyDescent="0.25">
      <c r="A28" t="s">
        <v>10</v>
      </c>
      <c r="B28" t="s">
        <v>29</v>
      </c>
      <c r="C28" t="s">
        <v>30</v>
      </c>
      <c r="D28">
        <v>890140</v>
      </c>
      <c r="E28" t="s">
        <v>31</v>
      </c>
      <c r="F28">
        <v>-73.033500000000004</v>
      </c>
      <c r="G28">
        <v>-13.4162</v>
      </c>
      <c r="H28">
        <v>-1</v>
      </c>
      <c r="I28">
        <v>367</v>
      </c>
      <c r="J28" t="str">
        <f>HYPERLINK("https://climate.onebuilding.org/WMO_Region_7_Antarctica/ATA_Antarctica/ATA_SWE_Nordenskiold.Base.Camp.890140_TMYx.2004-2018.zip")</f>
        <v>https://climate.onebuilding.org/WMO_Region_7_Antarctica/ATA_Antarctica/ATA_SWE_Nordenskiold.Base.Camp.890140_TMYx.2004-2018.zip</v>
      </c>
    </row>
    <row r="29" spans="1:10" x14ac:dyDescent="0.25">
      <c r="A29" t="s">
        <v>10</v>
      </c>
      <c r="B29" t="s">
        <v>29</v>
      </c>
      <c r="C29" t="s">
        <v>30</v>
      </c>
      <c r="D29">
        <v>890140</v>
      </c>
      <c r="E29" t="s">
        <v>14</v>
      </c>
      <c r="F29">
        <v>-73.033500000000004</v>
      </c>
      <c r="G29">
        <v>-13.4162</v>
      </c>
      <c r="H29">
        <v>0</v>
      </c>
      <c r="I29">
        <v>367</v>
      </c>
      <c r="J29" t="str">
        <f>HYPERLINK("https://climate.onebuilding.org/WMO_Region_7_Antarctica/ATA_Antarctica/ATA_SWE_Nordenskiold.Base.Camp.890140_TMYx.2007-2021.zip")</f>
        <v>https://climate.onebuilding.org/WMO_Region_7_Antarctica/ATA_Antarctica/ATA_SWE_Nordenskiold.Base.Camp.890140_TMYx.2007-2021.zip</v>
      </c>
    </row>
    <row r="30" spans="1:10" x14ac:dyDescent="0.25">
      <c r="A30" t="s">
        <v>10</v>
      </c>
      <c r="B30" t="s">
        <v>29</v>
      </c>
      <c r="C30" t="s">
        <v>30</v>
      </c>
      <c r="D30">
        <v>890140</v>
      </c>
      <c r="E30" t="s">
        <v>14</v>
      </c>
      <c r="F30">
        <v>-73.033500000000004</v>
      </c>
      <c r="G30">
        <v>-13.4162</v>
      </c>
      <c r="H30">
        <v>0</v>
      </c>
      <c r="I30">
        <v>367</v>
      </c>
      <c r="J30" t="str">
        <f>HYPERLINK("https://climate.onebuilding.org/WMO_Region_7_Antarctica/ATA_Antarctica/ATA_SWE_Nordenskiold.Base.Camp.890140_TMYx.2009-2023.zip")</f>
        <v>https://climate.onebuilding.org/WMO_Region_7_Antarctica/ATA_Antarctica/ATA_SWE_Nordenskiold.Base.Camp.890140_TMYx.2009-2023.zip</v>
      </c>
    </row>
    <row r="31" spans="1:10" x14ac:dyDescent="0.25">
      <c r="A31" t="s">
        <v>10</v>
      </c>
      <c r="B31" t="s">
        <v>29</v>
      </c>
      <c r="C31" t="s">
        <v>30</v>
      </c>
      <c r="D31">
        <v>890140</v>
      </c>
      <c r="E31" t="s">
        <v>14</v>
      </c>
      <c r="F31">
        <v>-73.033500000000004</v>
      </c>
      <c r="G31">
        <v>-13.4162</v>
      </c>
      <c r="H31">
        <v>0</v>
      </c>
      <c r="I31">
        <v>367</v>
      </c>
      <c r="J31" t="str">
        <f>HYPERLINK("https://climate.onebuilding.org/WMO_Region_7_Antarctica/ATA_Antarctica/ATA_SWE_Nordenskiold.Base.Camp.890140_TMYx.zip")</f>
        <v>https://climate.onebuilding.org/WMO_Region_7_Antarctica/ATA_Antarctica/ATA_SWE_Nordenskiold.Base.Camp.890140_TMYx.zip</v>
      </c>
    </row>
    <row r="32" spans="1:10" x14ac:dyDescent="0.25">
      <c r="A32" t="s">
        <v>10</v>
      </c>
      <c r="B32" t="s">
        <v>32</v>
      </c>
      <c r="C32" t="s">
        <v>33</v>
      </c>
      <c r="D32">
        <v>890220</v>
      </c>
      <c r="E32" t="s">
        <v>34</v>
      </c>
      <c r="F32">
        <v>-75.605500000000006</v>
      </c>
      <c r="G32">
        <v>-26.206600000000002</v>
      </c>
      <c r="H32">
        <v>-2</v>
      </c>
      <c r="I32">
        <v>33</v>
      </c>
      <c r="J32" t="str">
        <f>HYPERLINK("https://climate.onebuilding.org/WMO_Region_7_Antarctica/ATA_Antarctica/ATA_GBR_Brunt.AWS-Halley.Research.Stn.890220_TMYx.2004-2018.zip")</f>
        <v>https://climate.onebuilding.org/WMO_Region_7_Antarctica/ATA_Antarctica/ATA_GBR_Brunt.AWS-Halley.Research.Stn.890220_TMYx.2004-2018.zip</v>
      </c>
    </row>
    <row r="33" spans="1:10" x14ac:dyDescent="0.25">
      <c r="A33" t="s">
        <v>10</v>
      </c>
      <c r="B33" t="s">
        <v>32</v>
      </c>
      <c r="C33" t="s">
        <v>33</v>
      </c>
      <c r="D33">
        <v>890220</v>
      </c>
      <c r="E33" t="s">
        <v>14</v>
      </c>
      <c r="F33">
        <v>-75.605500000000006</v>
      </c>
      <c r="G33">
        <v>-26.206600000000002</v>
      </c>
      <c r="H33">
        <v>-3</v>
      </c>
      <c r="I33">
        <v>33</v>
      </c>
      <c r="J33" t="str">
        <f>HYPERLINK("https://climate.onebuilding.org/WMO_Region_7_Antarctica/ATA_Antarctica/ATA_GBR_Brunt.AWS-Halley.Research.Stn.890220_TMYx.2007-2021.zip")</f>
        <v>https://climate.onebuilding.org/WMO_Region_7_Antarctica/ATA_Antarctica/ATA_GBR_Brunt.AWS-Halley.Research.Stn.890220_TMYx.2007-2021.zip</v>
      </c>
    </row>
    <row r="34" spans="1:10" x14ac:dyDescent="0.25">
      <c r="A34" t="s">
        <v>10</v>
      </c>
      <c r="B34" t="s">
        <v>32</v>
      </c>
      <c r="C34" t="s">
        <v>33</v>
      </c>
      <c r="D34">
        <v>890220</v>
      </c>
      <c r="E34" t="s">
        <v>14</v>
      </c>
      <c r="F34">
        <v>-75.605500000000006</v>
      </c>
      <c r="G34">
        <v>-26.206600000000002</v>
      </c>
      <c r="H34">
        <v>-3</v>
      </c>
      <c r="I34">
        <v>33</v>
      </c>
      <c r="J34" t="str">
        <f>HYPERLINK("https://climate.onebuilding.org/WMO_Region_7_Antarctica/ATA_Antarctica/ATA_GBR_Brunt.AWS-Halley.Research.Stn.890220_TMYx.2009-2023.zip")</f>
        <v>https://climate.onebuilding.org/WMO_Region_7_Antarctica/ATA_Antarctica/ATA_GBR_Brunt.AWS-Halley.Research.Stn.890220_TMYx.2009-2023.zip</v>
      </c>
    </row>
    <row r="35" spans="1:10" x14ac:dyDescent="0.25">
      <c r="A35" t="s">
        <v>10</v>
      </c>
      <c r="B35" t="s">
        <v>32</v>
      </c>
      <c r="C35" t="s">
        <v>33</v>
      </c>
      <c r="D35">
        <v>890220</v>
      </c>
      <c r="E35" t="s">
        <v>14</v>
      </c>
      <c r="F35">
        <v>-75.605500000000006</v>
      </c>
      <c r="G35">
        <v>-26.206600000000002</v>
      </c>
      <c r="H35">
        <v>-3</v>
      </c>
      <c r="I35">
        <v>33</v>
      </c>
      <c r="J35" t="str">
        <f>HYPERLINK("https://climate.onebuilding.org/WMO_Region_7_Antarctica/ATA_Antarctica/ATA_GBR_Brunt.AWS-Halley.Research.Stn.890220_TMYx.zip")</f>
        <v>https://climate.onebuilding.org/WMO_Region_7_Antarctica/ATA_Antarctica/ATA_GBR_Brunt.AWS-Halley.Research.Stn.890220_TMYx.zip</v>
      </c>
    </row>
    <row r="36" spans="1:10" x14ac:dyDescent="0.25">
      <c r="A36" t="s">
        <v>10</v>
      </c>
      <c r="B36" t="s">
        <v>11</v>
      </c>
      <c r="C36" t="s">
        <v>35</v>
      </c>
      <c r="D36">
        <v>890340</v>
      </c>
      <c r="E36" t="s">
        <v>36</v>
      </c>
      <c r="F36">
        <v>-77.873599999999996</v>
      </c>
      <c r="G36">
        <v>-34.6267</v>
      </c>
      <c r="H36">
        <v>-2</v>
      </c>
      <c r="I36">
        <v>202</v>
      </c>
      <c r="J36" t="str">
        <f>HYPERLINK("https://climate.onebuilding.org/WMO_Region_7_Antarctica/ATA_Antarctica/ATA_ARG_Belgrano.II.Stn.890340_TMYx.2004-2018.zip")</f>
        <v>https://climate.onebuilding.org/WMO_Region_7_Antarctica/ATA_Antarctica/ATA_ARG_Belgrano.II.Stn.890340_TMYx.2004-2018.zip</v>
      </c>
    </row>
    <row r="37" spans="1:10" x14ac:dyDescent="0.25">
      <c r="A37" t="s">
        <v>10</v>
      </c>
      <c r="B37" t="s">
        <v>11</v>
      </c>
      <c r="C37" t="s">
        <v>35</v>
      </c>
      <c r="D37">
        <v>890340</v>
      </c>
      <c r="E37" t="s">
        <v>14</v>
      </c>
      <c r="F37">
        <v>-77.873599999999996</v>
      </c>
      <c r="G37">
        <v>-34.6267</v>
      </c>
      <c r="H37">
        <v>-3</v>
      </c>
      <c r="I37">
        <v>202</v>
      </c>
      <c r="J37" t="str">
        <f>HYPERLINK("https://climate.onebuilding.org/WMO_Region_7_Antarctica/ATA_Antarctica/ATA_ARG_Belgrano.II.Stn.890340_TMYx.2007-2021.zip")</f>
        <v>https://climate.onebuilding.org/WMO_Region_7_Antarctica/ATA_Antarctica/ATA_ARG_Belgrano.II.Stn.890340_TMYx.2007-2021.zip</v>
      </c>
    </row>
    <row r="38" spans="1:10" x14ac:dyDescent="0.25">
      <c r="A38" t="s">
        <v>10</v>
      </c>
      <c r="B38" t="s">
        <v>11</v>
      </c>
      <c r="C38" t="s">
        <v>35</v>
      </c>
      <c r="D38">
        <v>890340</v>
      </c>
      <c r="E38" t="s">
        <v>14</v>
      </c>
      <c r="F38">
        <v>-77.873599999999996</v>
      </c>
      <c r="G38">
        <v>-34.6267</v>
      </c>
      <c r="H38">
        <v>-3</v>
      </c>
      <c r="I38">
        <v>202</v>
      </c>
      <c r="J38" t="str">
        <f>HYPERLINK("https://climate.onebuilding.org/WMO_Region_7_Antarctica/ATA_Antarctica/ATA_ARG_Belgrano.II.Stn.890340_TMYx.2009-2023.zip")</f>
        <v>https://climate.onebuilding.org/WMO_Region_7_Antarctica/ATA_Antarctica/ATA_ARG_Belgrano.II.Stn.890340_TMYx.2009-2023.zip</v>
      </c>
    </row>
    <row r="39" spans="1:10" x14ac:dyDescent="0.25">
      <c r="A39" t="s">
        <v>10</v>
      </c>
      <c r="B39" t="s">
        <v>11</v>
      </c>
      <c r="C39" t="s">
        <v>35</v>
      </c>
      <c r="D39">
        <v>890340</v>
      </c>
      <c r="E39" t="s">
        <v>14</v>
      </c>
      <c r="F39">
        <v>-77.873599999999996</v>
      </c>
      <c r="G39">
        <v>-34.6267</v>
      </c>
      <c r="H39">
        <v>-3</v>
      </c>
      <c r="I39">
        <v>202</v>
      </c>
      <c r="J39" t="str">
        <f>HYPERLINK("https://climate.onebuilding.org/WMO_Region_7_Antarctica/ATA_Antarctica/ATA_ARG_Belgrano.II.Stn.890340_TMYx.zip")</f>
        <v>https://climate.onebuilding.org/WMO_Region_7_Antarctica/ATA_Antarctica/ATA_ARG_Belgrano.II.Stn.890340_TMYx.zip</v>
      </c>
    </row>
    <row r="40" spans="1:10" x14ac:dyDescent="0.25">
      <c r="A40" t="s">
        <v>10</v>
      </c>
      <c r="B40" t="s">
        <v>11</v>
      </c>
      <c r="C40" t="s">
        <v>37</v>
      </c>
      <c r="D40">
        <v>890500</v>
      </c>
      <c r="E40" t="s">
        <v>38</v>
      </c>
      <c r="F40">
        <v>-62.192399999999999</v>
      </c>
      <c r="G40">
        <v>-58.937600000000003</v>
      </c>
      <c r="H40">
        <v>-4</v>
      </c>
      <c r="I40">
        <v>14</v>
      </c>
      <c r="J40" t="str">
        <f>HYPERLINK("https://climate.onebuilding.org/WMO_Region_7_Antarctica/ATA_Antarctica/ATA_ARG_Bellingshausen.AWS.890500_TMYx.2004-2018.zip")</f>
        <v>https://climate.onebuilding.org/WMO_Region_7_Antarctica/ATA_Antarctica/ATA_ARG_Bellingshausen.AWS.890500_TMYx.2004-2018.zip</v>
      </c>
    </row>
    <row r="41" spans="1:10" x14ac:dyDescent="0.25">
      <c r="A41" t="s">
        <v>10</v>
      </c>
      <c r="B41" t="s">
        <v>11</v>
      </c>
      <c r="C41" t="s">
        <v>37</v>
      </c>
      <c r="D41">
        <v>890500</v>
      </c>
      <c r="E41" t="s">
        <v>14</v>
      </c>
      <c r="F41">
        <v>-62.192399999999999</v>
      </c>
      <c r="G41">
        <v>-58.937600000000003</v>
      </c>
      <c r="H41">
        <v>-3</v>
      </c>
      <c r="I41">
        <v>14</v>
      </c>
      <c r="J41" t="str">
        <f>HYPERLINK("https://climate.onebuilding.org/WMO_Region_7_Antarctica/ATA_Antarctica/ATA_ARG_Bellingshausen.AWS.890500_TMYx.2007-2021.zip")</f>
        <v>https://climate.onebuilding.org/WMO_Region_7_Antarctica/ATA_Antarctica/ATA_ARG_Bellingshausen.AWS.890500_TMYx.2007-2021.zip</v>
      </c>
    </row>
    <row r="42" spans="1:10" x14ac:dyDescent="0.25">
      <c r="A42" t="s">
        <v>10</v>
      </c>
      <c r="B42" t="s">
        <v>11</v>
      </c>
      <c r="C42" t="s">
        <v>37</v>
      </c>
      <c r="D42">
        <v>890500</v>
      </c>
      <c r="E42" t="s">
        <v>14</v>
      </c>
      <c r="F42">
        <v>-62.192399999999999</v>
      </c>
      <c r="G42">
        <v>-58.937600000000003</v>
      </c>
      <c r="H42">
        <v>-3</v>
      </c>
      <c r="I42">
        <v>14</v>
      </c>
      <c r="J42" t="str">
        <f>HYPERLINK("https://climate.onebuilding.org/WMO_Region_7_Antarctica/ATA_Antarctica/ATA_ARG_Bellingshausen.AWS.890500_TMYx.2009-2023.zip")</f>
        <v>https://climate.onebuilding.org/WMO_Region_7_Antarctica/ATA_Antarctica/ATA_ARG_Bellingshausen.AWS.890500_TMYx.2009-2023.zip</v>
      </c>
    </row>
    <row r="43" spans="1:10" x14ac:dyDescent="0.25">
      <c r="A43" t="s">
        <v>10</v>
      </c>
      <c r="B43" t="s">
        <v>11</v>
      </c>
      <c r="C43" t="s">
        <v>37</v>
      </c>
      <c r="D43">
        <v>890500</v>
      </c>
      <c r="E43" t="s">
        <v>14</v>
      </c>
      <c r="F43">
        <v>-62.192399999999999</v>
      </c>
      <c r="G43">
        <v>-58.937600000000003</v>
      </c>
      <c r="H43">
        <v>-3</v>
      </c>
      <c r="I43">
        <v>14</v>
      </c>
      <c r="J43" t="str">
        <f>HYPERLINK("https://climate.onebuilding.org/WMO_Region_7_Antarctica/ATA_Antarctica/ATA_ARG_Bellingshausen.AWS.890500_TMYx.zip")</f>
        <v>https://climate.onebuilding.org/WMO_Region_7_Antarctica/ATA_Antarctica/ATA_ARG_Bellingshausen.AWS.890500_TMYx.zip</v>
      </c>
    </row>
    <row r="44" spans="1:10" x14ac:dyDescent="0.25">
      <c r="A44" t="s">
        <v>10</v>
      </c>
      <c r="B44" t="s">
        <v>11</v>
      </c>
      <c r="C44" t="s">
        <v>39</v>
      </c>
      <c r="D44">
        <v>890530</v>
      </c>
      <c r="E44" t="s">
        <v>40</v>
      </c>
      <c r="F44">
        <v>-62.238300000000002</v>
      </c>
      <c r="G44">
        <v>-58.6678</v>
      </c>
      <c r="H44">
        <v>-4</v>
      </c>
      <c r="I44">
        <v>10</v>
      </c>
      <c r="J44" t="str">
        <f>HYPERLINK("https://climate.onebuilding.org/WMO_Region_7_Antarctica/ATA_Antarctica/ATA_ARG_Carlini.Stn.890530_TMYx.2004-2018.zip")</f>
        <v>https://climate.onebuilding.org/WMO_Region_7_Antarctica/ATA_Antarctica/ATA_ARG_Carlini.Stn.890530_TMYx.2004-2018.zip</v>
      </c>
    </row>
    <row r="45" spans="1:10" x14ac:dyDescent="0.25">
      <c r="A45" t="s">
        <v>10</v>
      </c>
      <c r="B45" t="s">
        <v>11</v>
      </c>
      <c r="C45" t="s">
        <v>39</v>
      </c>
      <c r="D45">
        <v>890530</v>
      </c>
      <c r="E45" t="s">
        <v>14</v>
      </c>
      <c r="F45">
        <v>-62.238300000000002</v>
      </c>
      <c r="G45">
        <v>-58.6678</v>
      </c>
      <c r="H45">
        <v>-3</v>
      </c>
      <c r="I45">
        <v>10</v>
      </c>
      <c r="J45" t="str">
        <f>HYPERLINK("https://climate.onebuilding.org/WMO_Region_7_Antarctica/ATA_Antarctica/ATA_ARG_Carlini.Stn.890530_TMYx.2007-2021.zip")</f>
        <v>https://climate.onebuilding.org/WMO_Region_7_Antarctica/ATA_Antarctica/ATA_ARG_Carlini.Stn.890530_TMYx.2007-2021.zip</v>
      </c>
    </row>
    <row r="46" spans="1:10" x14ac:dyDescent="0.25">
      <c r="A46" t="s">
        <v>10</v>
      </c>
      <c r="B46" t="s">
        <v>11</v>
      </c>
      <c r="C46" t="s">
        <v>39</v>
      </c>
      <c r="D46">
        <v>890530</v>
      </c>
      <c r="E46" t="s">
        <v>14</v>
      </c>
      <c r="F46">
        <v>-62.238300000000002</v>
      </c>
      <c r="G46">
        <v>-58.6678</v>
      </c>
      <c r="H46">
        <v>-3</v>
      </c>
      <c r="I46">
        <v>10</v>
      </c>
      <c r="J46" t="str">
        <f>HYPERLINK("https://climate.onebuilding.org/WMO_Region_7_Antarctica/ATA_Antarctica/ATA_ARG_Carlini.Stn.890530_TMYx.2009-2023.zip")</f>
        <v>https://climate.onebuilding.org/WMO_Region_7_Antarctica/ATA_Antarctica/ATA_ARG_Carlini.Stn.890530_TMYx.2009-2023.zip</v>
      </c>
    </row>
    <row r="47" spans="1:10" x14ac:dyDescent="0.25">
      <c r="A47" t="s">
        <v>10</v>
      </c>
      <c r="B47" t="s">
        <v>11</v>
      </c>
      <c r="C47" t="s">
        <v>39</v>
      </c>
      <c r="D47">
        <v>890530</v>
      </c>
      <c r="E47" t="s">
        <v>14</v>
      </c>
      <c r="F47">
        <v>-62.238300000000002</v>
      </c>
      <c r="G47">
        <v>-58.6678</v>
      </c>
      <c r="H47">
        <v>-3</v>
      </c>
      <c r="I47">
        <v>10</v>
      </c>
      <c r="J47" t="str">
        <f>HYPERLINK("https://climate.onebuilding.org/WMO_Region_7_Antarctica/ATA_Antarctica/ATA_ARG_Carlini.Stn.890530_TMYx.zip")</f>
        <v>https://climate.onebuilding.org/WMO_Region_7_Antarctica/ATA_Antarctica/ATA_ARG_Carlini.Stn.890530_TMYx.zip</v>
      </c>
    </row>
    <row r="48" spans="1:10" x14ac:dyDescent="0.25">
      <c r="A48" t="s">
        <v>10</v>
      </c>
      <c r="B48" t="s">
        <v>41</v>
      </c>
      <c r="C48" t="s">
        <v>42</v>
      </c>
      <c r="D48">
        <v>890540</v>
      </c>
      <c r="E48" t="s">
        <v>43</v>
      </c>
      <c r="F48">
        <v>-62.185099999999998</v>
      </c>
      <c r="G48">
        <v>-58.904899999999998</v>
      </c>
      <c r="H48">
        <v>-4</v>
      </c>
      <c r="I48">
        <v>17</v>
      </c>
      <c r="J48" t="str">
        <f>HYPERLINK("https://climate.onebuilding.org/WMO_Region_7_Antarctica/ATA_Antarctica/ATA_URY_Artigas.Base-Dinamet.Uruguay.890540_TMYx.2004-2018.zip")</f>
        <v>https://climate.onebuilding.org/WMO_Region_7_Antarctica/ATA_Antarctica/ATA_URY_Artigas.Base-Dinamet.Uruguay.890540_TMYx.2004-2018.zip</v>
      </c>
    </row>
    <row r="49" spans="1:10" x14ac:dyDescent="0.25">
      <c r="A49" t="s">
        <v>10</v>
      </c>
      <c r="B49" t="s">
        <v>41</v>
      </c>
      <c r="C49" t="s">
        <v>42</v>
      </c>
      <c r="D49">
        <v>890540</v>
      </c>
      <c r="E49" t="s">
        <v>14</v>
      </c>
      <c r="F49">
        <v>-62.185099999999998</v>
      </c>
      <c r="G49">
        <v>-58.904899999999998</v>
      </c>
      <c r="H49">
        <v>-3</v>
      </c>
      <c r="I49">
        <v>17</v>
      </c>
      <c r="J49" t="str">
        <f>HYPERLINK("https://climate.onebuilding.org/WMO_Region_7_Antarctica/ATA_Antarctica/ATA_URY_Artigas.Base-Dinamet.Uruguay.890540_TMYx.2007-2021.zip")</f>
        <v>https://climate.onebuilding.org/WMO_Region_7_Antarctica/ATA_Antarctica/ATA_URY_Artigas.Base-Dinamet.Uruguay.890540_TMYx.2007-2021.zip</v>
      </c>
    </row>
    <row r="50" spans="1:10" x14ac:dyDescent="0.25">
      <c r="A50" t="s">
        <v>10</v>
      </c>
      <c r="B50" t="s">
        <v>41</v>
      </c>
      <c r="C50" t="s">
        <v>42</v>
      </c>
      <c r="D50">
        <v>890540</v>
      </c>
      <c r="E50" t="s">
        <v>14</v>
      </c>
      <c r="F50">
        <v>-62.185099999999998</v>
      </c>
      <c r="G50">
        <v>-58.904899999999998</v>
      </c>
      <c r="H50">
        <v>-3</v>
      </c>
      <c r="I50">
        <v>17</v>
      </c>
      <c r="J50" t="str">
        <f>HYPERLINK("https://climate.onebuilding.org/WMO_Region_7_Antarctica/ATA_Antarctica/ATA_URY_Artigas.Base-Dinamet.Uruguay.890540_TMYx.2009-2023.zip")</f>
        <v>https://climate.onebuilding.org/WMO_Region_7_Antarctica/ATA_Antarctica/ATA_URY_Artigas.Base-Dinamet.Uruguay.890540_TMYx.2009-2023.zip</v>
      </c>
    </row>
    <row r="51" spans="1:10" x14ac:dyDescent="0.25">
      <c r="A51" t="s">
        <v>10</v>
      </c>
      <c r="B51" t="s">
        <v>41</v>
      </c>
      <c r="C51" t="s">
        <v>42</v>
      </c>
      <c r="D51">
        <v>890540</v>
      </c>
      <c r="E51" t="s">
        <v>14</v>
      </c>
      <c r="F51">
        <v>-62.185099999999998</v>
      </c>
      <c r="G51">
        <v>-58.904899999999998</v>
      </c>
      <c r="H51">
        <v>-3</v>
      </c>
      <c r="I51">
        <v>17</v>
      </c>
      <c r="J51" t="str">
        <f>HYPERLINK("https://climate.onebuilding.org/WMO_Region_7_Antarctica/ATA_Antarctica/ATA_URY_Artigas.Base-Dinamet.Uruguay.890540_TMYx.zip")</f>
        <v>https://climate.onebuilding.org/WMO_Region_7_Antarctica/ATA_Antarctica/ATA_URY_Artigas.Base-Dinamet.Uruguay.890540_TMYx.zip</v>
      </c>
    </row>
    <row r="52" spans="1:10" x14ac:dyDescent="0.25">
      <c r="A52" t="s">
        <v>10</v>
      </c>
      <c r="B52" t="s">
        <v>11</v>
      </c>
      <c r="C52" t="s">
        <v>44</v>
      </c>
      <c r="D52">
        <v>890550</v>
      </c>
      <c r="E52" t="s">
        <v>45</v>
      </c>
      <c r="F52">
        <v>-64.240799999999993</v>
      </c>
      <c r="G52">
        <v>-56.627099999999999</v>
      </c>
      <c r="H52">
        <v>-4</v>
      </c>
      <c r="I52">
        <v>0</v>
      </c>
      <c r="J52" t="str">
        <f>HYPERLINK("https://climate.onebuilding.org/WMO_Region_7_Antarctica/ATA_Antarctica/ATA_ARG_Marambio.Stn.890550_TMYx.2004-2018.zip")</f>
        <v>https://climate.onebuilding.org/WMO_Region_7_Antarctica/ATA_Antarctica/ATA_ARG_Marambio.Stn.890550_TMYx.2004-2018.zip</v>
      </c>
    </row>
    <row r="53" spans="1:10" x14ac:dyDescent="0.25">
      <c r="A53" t="s">
        <v>10</v>
      </c>
      <c r="B53" t="s">
        <v>11</v>
      </c>
      <c r="C53" t="s">
        <v>44</v>
      </c>
      <c r="D53">
        <v>890550</v>
      </c>
      <c r="E53" t="s">
        <v>14</v>
      </c>
      <c r="F53">
        <v>-64.240799999999993</v>
      </c>
      <c r="G53">
        <v>-56.627099999999999</v>
      </c>
      <c r="H53">
        <v>-3</v>
      </c>
      <c r="I53">
        <v>0</v>
      </c>
      <c r="J53" t="str">
        <f>HYPERLINK("https://climate.onebuilding.org/WMO_Region_7_Antarctica/ATA_Antarctica/ATA_ARG_Marambio.Stn.890550_TMYx.2007-2021.zip")</f>
        <v>https://climate.onebuilding.org/WMO_Region_7_Antarctica/ATA_Antarctica/ATA_ARG_Marambio.Stn.890550_TMYx.2007-2021.zip</v>
      </c>
    </row>
    <row r="54" spans="1:10" x14ac:dyDescent="0.25">
      <c r="A54" t="s">
        <v>10</v>
      </c>
      <c r="B54" t="s">
        <v>11</v>
      </c>
      <c r="C54" t="s">
        <v>44</v>
      </c>
      <c r="D54">
        <v>890550</v>
      </c>
      <c r="E54" t="s">
        <v>14</v>
      </c>
      <c r="F54">
        <v>-64.240799999999993</v>
      </c>
      <c r="G54">
        <v>-56.627099999999999</v>
      </c>
      <c r="H54">
        <v>-3</v>
      </c>
      <c r="I54">
        <v>0</v>
      </c>
      <c r="J54" t="str">
        <f>HYPERLINK("https://climate.onebuilding.org/WMO_Region_7_Antarctica/ATA_Antarctica/ATA_ARG_Marambio.Stn.890550_TMYx.2009-2023.zip")</f>
        <v>https://climate.onebuilding.org/WMO_Region_7_Antarctica/ATA_Antarctica/ATA_ARG_Marambio.Stn.890550_TMYx.2009-2023.zip</v>
      </c>
    </row>
    <row r="55" spans="1:10" x14ac:dyDescent="0.25">
      <c r="A55" t="s">
        <v>10</v>
      </c>
      <c r="B55" t="s">
        <v>11</v>
      </c>
      <c r="C55" t="s">
        <v>44</v>
      </c>
      <c r="D55">
        <v>890550</v>
      </c>
      <c r="E55" t="s">
        <v>14</v>
      </c>
      <c r="F55">
        <v>-64.240799999999993</v>
      </c>
      <c r="G55">
        <v>-56.627099999999999</v>
      </c>
      <c r="H55">
        <v>-3</v>
      </c>
      <c r="I55">
        <v>0</v>
      </c>
      <c r="J55" t="str">
        <f>HYPERLINK("https://climate.onebuilding.org/WMO_Region_7_Antarctica/ATA_Antarctica/ATA_ARG_Marambio.Stn.890550_TMYx.zip")</f>
        <v>https://climate.onebuilding.org/WMO_Region_7_Antarctica/ATA_Antarctica/ATA_ARG_Marambio.Stn.890550_TMYx.zip</v>
      </c>
    </row>
    <row r="56" spans="1:10" x14ac:dyDescent="0.25">
      <c r="A56" t="s">
        <v>10</v>
      </c>
      <c r="B56" t="s">
        <v>46</v>
      </c>
      <c r="C56" t="s">
        <v>47</v>
      </c>
      <c r="D56">
        <v>890560</v>
      </c>
      <c r="E56" t="s">
        <v>48</v>
      </c>
      <c r="F56">
        <v>-62.193100000000001</v>
      </c>
      <c r="G56">
        <v>-58.981999999999999</v>
      </c>
      <c r="H56">
        <v>-4</v>
      </c>
      <c r="I56">
        <v>48</v>
      </c>
      <c r="J56" t="str">
        <f>HYPERLINK("https://climate.onebuilding.org/WMO_Region_7_Antarctica/ATA_Antarctica/ATA_CHL_Eduardo.Frei.Montalva.AWS-Feldes.Peninsula-King.Ge.890560_TMYx.2004-2018.zip")</f>
        <v>https://climate.onebuilding.org/WMO_Region_7_Antarctica/ATA_Antarctica/ATA_CHL_Eduardo.Frei.Montalva.AWS-Feldes.Peninsula-King.Ge.890560_TMYx.2004-2018.zip</v>
      </c>
    </row>
    <row r="57" spans="1:10" x14ac:dyDescent="0.25">
      <c r="A57" t="s">
        <v>10</v>
      </c>
      <c r="B57" t="s">
        <v>46</v>
      </c>
      <c r="C57" t="s">
        <v>47</v>
      </c>
      <c r="D57">
        <v>890560</v>
      </c>
      <c r="E57" t="s">
        <v>14</v>
      </c>
      <c r="F57">
        <v>-62.193100000000001</v>
      </c>
      <c r="G57">
        <v>-58.981999999999999</v>
      </c>
      <c r="H57">
        <v>-3</v>
      </c>
      <c r="I57">
        <v>48</v>
      </c>
      <c r="J57" t="str">
        <f>HYPERLINK("https://climate.onebuilding.org/WMO_Region_7_Antarctica/ATA_Antarctica/ATA_CHL_Eduardo.Frei.Montalva.AWS-Feldes.Peninsula-King.Ge.890560_TMYx.2007-2021.zip")</f>
        <v>https://climate.onebuilding.org/WMO_Region_7_Antarctica/ATA_Antarctica/ATA_CHL_Eduardo.Frei.Montalva.AWS-Feldes.Peninsula-King.Ge.890560_TMYx.2007-2021.zip</v>
      </c>
    </row>
    <row r="58" spans="1:10" x14ac:dyDescent="0.25">
      <c r="A58" t="s">
        <v>10</v>
      </c>
      <c r="B58" t="s">
        <v>46</v>
      </c>
      <c r="C58" t="s">
        <v>47</v>
      </c>
      <c r="D58">
        <v>890560</v>
      </c>
      <c r="E58" t="s">
        <v>14</v>
      </c>
      <c r="F58">
        <v>-62.193100000000001</v>
      </c>
      <c r="G58">
        <v>-58.981999999999999</v>
      </c>
      <c r="H58">
        <v>-3</v>
      </c>
      <c r="I58">
        <v>48</v>
      </c>
      <c r="J58" t="str">
        <f>HYPERLINK("https://climate.onebuilding.org/WMO_Region_7_Antarctica/ATA_Antarctica/ATA_CHL_Eduardo.Frei.Montalva.AWS-Feldes.Peninsula-King.Ge.890560_TMYx.2009-2023.zip")</f>
        <v>https://climate.onebuilding.org/WMO_Region_7_Antarctica/ATA_Antarctica/ATA_CHL_Eduardo.Frei.Montalva.AWS-Feldes.Peninsula-King.Ge.890560_TMYx.2009-2023.zip</v>
      </c>
    </row>
    <row r="59" spans="1:10" x14ac:dyDescent="0.25">
      <c r="A59" t="s">
        <v>10</v>
      </c>
      <c r="B59" t="s">
        <v>46</v>
      </c>
      <c r="C59" t="s">
        <v>47</v>
      </c>
      <c r="D59">
        <v>890560</v>
      </c>
      <c r="E59" t="s">
        <v>14</v>
      </c>
      <c r="F59">
        <v>-62.193100000000001</v>
      </c>
      <c r="G59">
        <v>-58.981999999999999</v>
      </c>
      <c r="H59">
        <v>-3</v>
      </c>
      <c r="I59">
        <v>48</v>
      </c>
      <c r="J59" t="str">
        <f>HYPERLINK("https://climate.onebuilding.org/WMO_Region_7_Antarctica/ATA_Antarctica/ATA_CHL_Eduardo.Frei.Montalva.AWS-Feldes.Peninsula-King.Ge.890560_TMYx.zip")</f>
        <v>https://climate.onebuilding.org/WMO_Region_7_Antarctica/ATA_Antarctica/ATA_CHL_Eduardo.Frei.Montalva.AWS-Feldes.Peninsula-King.Ge.890560_TMYx.zip</v>
      </c>
    </row>
    <row r="60" spans="1:10" x14ac:dyDescent="0.25">
      <c r="A60" t="s">
        <v>10</v>
      </c>
      <c r="B60" t="s">
        <v>46</v>
      </c>
      <c r="C60" t="s">
        <v>49</v>
      </c>
      <c r="D60">
        <v>890570</v>
      </c>
      <c r="E60" t="s">
        <v>50</v>
      </c>
      <c r="F60">
        <v>-62.478900000000003</v>
      </c>
      <c r="G60">
        <v>-59.6646</v>
      </c>
      <c r="H60">
        <v>-4</v>
      </c>
      <c r="I60">
        <v>5</v>
      </c>
      <c r="J60" t="str">
        <f>HYPERLINK("https://climate.onebuilding.org/WMO_Region_7_Antarctica/ATA_Antarctica/ATA_CHL_Captain.Arturo.Prat.Navy.Base.890570_TMYx.2004-2018.zip")</f>
        <v>https://climate.onebuilding.org/WMO_Region_7_Antarctica/ATA_Antarctica/ATA_CHL_Captain.Arturo.Prat.Navy.Base.890570_TMYx.2004-2018.zip</v>
      </c>
    </row>
    <row r="61" spans="1:10" x14ac:dyDescent="0.25">
      <c r="A61" t="s">
        <v>10</v>
      </c>
      <c r="B61" t="s">
        <v>46</v>
      </c>
      <c r="C61" t="s">
        <v>49</v>
      </c>
      <c r="D61">
        <v>890570</v>
      </c>
      <c r="E61" t="s">
        <v>14</v>
      </c>
      <c r="F61">
        <v>-62.478900000000003</v>
      </c>
      <c r="G61">
        <v>-59.6646</v>
      </c>
      <c r="H61">
        <v>-3</v>
      </c>
      <c r="I61">
        <v>5</v>
      </c>
      <c r="J61" t="str">
        <f>HYPERLINK("https://climate.onebuilding.org/WMO_Region_7_Antarctica/ATA_Antarctica/ATA_CHL_Captain.Arturo.Prat.Navy.Base.890570_TMYx.2007-2021.zip")</f>
        <v>https://climate.onebuilding.org/WMO_Region_7_Antarctica/ATA_Antarctica/ATA_CHL_Captain.Arturo.Prat.Navy.Base.890570_TMYx.2007-2021.zip</v>
      </c>
    </row>
    <row r="62" spans="1:10" x14ac:dyDescent="0.25">
      <c r="A62" t="s">
        <v>10</v>
      </c>
      <c r="B62" t="s">
        <v>46</v>
      </c>
      <c r="C62" t="s">
        <v>49</v>
      </c>
      <c r="D62">
        <v>890570</v>
      </c>
      <c r="E62" t="s">
        <v>14</v>
      </c>
      <c r="F62">
        <v>-62.478900000000003</v>
      </c>
      <c r="G62">
        <v>-59.6646</v>
      </c>
      <c r="H62">
        <v>-3</v>
      </c>
      <c r="I62">
        <v>5</v>
      </c>
      <c r="J62" t="str">
        <f>HYPERLINK("https://climate.onebuilding.org/WMO_Region_7_Antarctica/ATA_Antarctica/ATA_CHL_Captain.Arturo.Prat.Navy.Base.890570_TMYx.2009-2023.zip")</f>
        <v>https://climate.onebuilding.org/WMO_Region_7_Antarctica/ATA_Antarctica/ATA_CHL_Captain.Arturo.Prat.Navy.Base.890570_TMYx.2009-2023.zip</v>
      </c>
    </row>
    <row r="63" spans="1:10" x14ac:dyDescent="0.25">
      <c r="A63" t="s">
        <v>10</v>
      </c>
      <c r="B63" t="s">
        <v>46</v>
      </c>
      <c r="C63" t="s">
        <v>49</v>
      </c>
      <c r="D63">
        <v>890570</v>
      </c>
      <c r="E63" t="s">
        <v>14</v>
      </c>
      <c r="F63">
        <v>-62.478900000000003</v>
      </c>
      <c r="G63">
        <v>-59.6646</v>
      </c>
      <c r="H63">
        <v>-3</v>
      </c>
      <c r="I63">
        <v>5</v>
      </c>
      <c r="J63" t="str">
        <f>HYPERLINK("https://climate.onebuilding.org/WMO_Region_7_Antarctica/ATA_Antarctica/ATA_CHL_Captain.Arturo.Prat.Navy.Base.890570_TMYx.zip")</f>
        <v>https://climate.onebuilding.org/WMO_Region_7_Antarctica/ATA_Antarctica/ATA_CHL_Captain.Arturo.Prat.Navy.Base.890570_TMYx.zip</v>
      </c>
    </row>
    <row r="64" spans="1:10" x14ac:dyDescent="0.25">
      <c r="A64" t="s">
        <v>10</v>
      </c>
      <c r="B64" t="s">
        <v>51</v>
      </c>
      <c r="C64" t="s">
        <v>52</v>
      </c>
      <c r="D64">
        <v>890580</v>
      </c>
      <c r="E64" t="s">
        <v>53</v>
      </c>
      <c r="F64">
        <v>-62.218000000000004</v>
      </c>
      <c r="G64">
        <v>-58.9602</v>
      </c>
      <c r="H64">
        <v>-4</v>
      </c>
      <c r="I64">
        <v>8</v>
      </c>
      <c r="J64" t="str">
        <f>HYPERLINK("https://climate.onebuilding.org/WMO_Region_7_Antarctica/ATA_Antarctica/ATA_CHN_Great.Wall.Stn.890580_TMYx.2004-2018.zip")</f>
        <v>https://climate.onebuilding.org/WMO_Region_7_Antarctica/ATA_Antarctica/ATA_CHN_Great.Wall.Stn.890580_TMYx.2004-2018.zip</v>
      </c>
    </row>
    <row r="65" spans="1:10" x14ac:dyDescent="0.25">
      <c r="A65" t="s">
        <v>10</v>
      </c>
      <c r="B65" t="s">
        <v>51</v>
      </c>
      <c r="C65" t="s">
        <v>52</v>
      </c>
      <c r="D65">
        <v>890580</v>
      </c>
      <c r="E65" t="s">
        <v>14</v>
      </c>
      <c r="F65">
        <v>-62.218000000000004</v>
      </c>
      <c r="G65">
        <v>-58.9602</v>
      </c>
      <c r="H65">
        <v>-3</v>
      </c>
      <c r="I65">
        <v>8</v>
      </c>
      <c r="J65" t="str">
        <f>HYPERLINK("https://climate.onebuilding.org/WMO_Region_7_Antarctica/ATA_Antarctica/ATA_CHN_Great.Wall.Stn.890580_TMYx.2007-2021.zip")</f>
        <v>https://climate.onebuilding.org/WMO_Region_7_Antarctica/ATA_Antarctica/ATA_CHN_Great.Wall.Stn.890580_TMYx.2007-2021.zip</v>
      </c>
    </row>
    <row r="66" spans="1:10" x14ac:dyDescent="0.25">
      <c r="A66" t="s">
        <v>10</v>
      </c>
      <c r="B66" t="s">
        <v>51</v>
      </c>
      <c r="C66" t="s">
        <v>52</v>
      </c>
      <c r="D66">
        <v>890580</v>
      </c>
      <c r="E66" t="s">
        <v>14</v>
      </c>
      <c r="F66">
        <v>-62.218000000000004</v>
      </c>
      <c r="G66">
        <v>-58.9602</v>
      </c>
      <c r="H66">
        <v>-3</v>
      </c>
      <c r="I66">
        <v>8</v>
      </c>
      <c r="J66" t="str">
        <f>HYPERLINK("https://climate.onebuilding.org/WMO_Region_7_Antarctica/ATA_Antarctica/ATA_CHN_Great.Wall.Stn.890580_TMYx.2009-2023.zip")</f>
        <v>https://climate.onebuilding.org/WMO_Region_7_Antarctica/ATA_Antarctica/ATA_CHN_Great.Wall.Stn.890580_TMYx.2009-2023.zip</v>
      </c>
    </row>
    <row r="67" spans="1:10" x14ac:dyDescent="0.25">
      <c r="A67" t="s">
        <v>10</v>
      </c>
      <c r="B67" t="s">
        <v>51</v>
      </c>
      <c r="C67" t="s">
        <v>52</v>
      </c>
      <c r="D67">
        <v>890580</v>
      </c>
      <c r="E67" t="s">
        <v>14</v>
      </c>
      <c r="F67">
        <v>-62.218000000000004</v>
      </c>
      <c r="G67">
        <v>-58.9602</v>
      </c>
      <c r="H67">
        <v>-3</v>
      </c>
      <c r="I67">
        <v>8</v>
      </c>
      <c r="J67" t="str">
        <f>HYPERLINK("https://climate.onebuilding.org/WMO_Region_7_Antarctica/ATA_Antarctica/ATA_CHN_Great.Wall.Stn.890580_TMYx.zip")</f>
        <v>https://climate.onebuilding.org/WMO_Region_7_Antarctica/ATA_Antarctica/ATA_CHN_Great.Wall.Stn.890580_TMYx.zip</v>
      </c>
    </row>
    <row r="68" spans="1:10" x14ac:dyDescent="0.25">
      <c r="A68" t="s">
        <v>10</v>
      </c>
      <c r="B68" t="s">
        <v>46</v>
      </c>
      <c r="C68" t="s">
        <v>54</v>
      </c>
      <c r="D68">
        <v>890590</v>
      </c>
      <c r="E68" t="s">
        <v>55</v>
      </c>
      <c r="F68">
        <v>-63.321800000000003</v>
      </c>
      <c r="G68">
        <v>-56.683</v>
      </c>
      <c r="H68">
        <v>-4</v>
      </c>
      <c r="I68">
        <v>10</v>
      </c>
      <c r="J68" t="str">
        <f>HYPERLINK("https://climate.onebuilding.org/WMO_Region_7_Antarctica/ATA_Antarctica/ATA_CHL_General.Bernardo.O-Higgins.Base.890590_TMYx.2004-2018.zip")</f>
        <v>https://climate.onebuilding.org/WMO_Region_7_Antarctica/ATA_Antarctica/ATA_CHL_General.Bernardo.O-Higgins.Base.890590_TMYx.2004-2018.zip</v>
      </c>
    </row>
    <row r="69" spans="1:10" x14ac:dyDescent="0.25">
      <c r="A69" t="s">
        <v>10</v>
      </c>
      <c r="B69" t="s">
        <v>46</v>
      </c>
      <c r="C69" t="s">
        <v>54</v>
      </c>
      <c r="D69">
        <v>890590</v>
      </c>
      <c r="E69" t="s">
        <v>14</v>
      </c>
      <c r="F69">
        <v>-63.320999999999998</v>
      </c>
      <c r="G69">
        <v>-57.899000000000001</v>
      </c>
      <c r="H69">
        <v>-3</v>
      </c>
      <c r="I69">
        <v>10</v>
      </c>
      <c r="J69" t="str">
        <f>HYPERLINK("https://climate.onebuilding.org/WMO_Region_7_Antarctica/ATA_Antarctica/ATA_CHL_General.Bernardo.O-Higgins.Base.890590_TMYx.2007-2021.zip")</f>
        <v>https://climate.onebuilding.org/WMO_Region_7_Antarctica/ATA_Antarctica/ATA_CHL_General.Bernardo.O-Higgins.Base.890590_TMYx.2007-2021.zip</v>
      </c>
    </row>
    <row r="70" spans="1:10" x14ac:dyDescent="0.25">
      <c r="A70" t="s">
        <v>10</v>
      </c>
      <c r="B70" t="s">
        <v>46</v>
      </c>
      <c r="C70" t="s">
        <v>54</v>
      </c>
      <c r="D70">
        <v>890590</v>
      </c>
      <c r="E70" t="s">
        <v>14</v>
      </c>
      <c r="F70">
        <v>-63.320999999999998</v>
      </c>
      <c r="G70">
        <v>-57.899000000000001</v>
      </c>
      <c r="H70">
        <v>-3</v>
      </c>
      <c r="I70">
        <v>10</v>
      </c>
      <c r="J70" t="str">
        <f>HYPERLINK("https://climate.onebuilding.org/WMO_Region_7_Antarctica/ATA_Antarctica/ATA_CHL_General.Bernardo.O-Higgins.Base.890590_TMYx.2009-2023.zip")</f>
        <v>https://climate.onebuilding.org/WMO_Region_7_Antarctica/ATA_Antarctica/ATA_CHL_General.Bernardo.O-Higgins.Base.890590_TMYx.2009-2023.zip</v>
      </c>
    </row>
    <row r="71" spans="1:10" x14ac:dyDescent="0.25">
      <c r="A71" t="s">
        <v>10</v>
      </c>
      <c r="B71" t="s">
        <v>46</v>
      </c>
      <c r="C71" t="s">
        <v>54</v>
      </c>
      <c r="D71">
        <v>890590</v>
      </c>
      <c r="E71" t="s">
        <v>14</v>
      </c>
      <c r="F71">
        <v>-63.320999999999998</v>
      </c>
      <c r="G71">
        <v>-57.899000000000001</v>
      </c>
      <c r="H71">
        <v>-3</v>
      </c>
      <c r="I71">
        <v>10</v>
      </c>
      <c r="J71" t="str">
        <f>HYPERLINK("https://climate.onebuilding.org/WMO_Region_7_Antarctica/ATA_Antarctica/ATA_CHL_General.Bernardo.O-Higgins.Base.890590_TMYx.zip")</f>
        <v>https://climate.onebuilding.org/WMO_Region_7_Antarctica/ATA_Antarctica/ATA_CHL_General.Bernardo.O-Higgins.Base.890590_TMYx.zip</v>
      </c>
    </row>
    <row r="72" spans="1:10" x14ac:dyDescent="0.25">
      <c r="A72" t="s">
        <v>10</v>
      </c>
      <c r="B72" t="s">
        <v>11</v>
      </c>
      <c r="C72" t="s">
        <v>56</v>
      </c>
      <c r="D72">
        <v>890600</v>
      </c>
      <c r="E72" t="s">
        <v>14</v>
      </c>
      <c r="F72">
        <v>-64.150000000000006</v>
      </c>
      <c r="G72">
        <v>-60.95</v>
      </c>
      <c r="H72">
        <v>-4</v>
      </c>
      <c r="I72">
        <v>50</v>
      </c>
      <c r="J72" t="str">
        <f>HYPERLINK("https://climate.onebuilding.org/WMO_Region_7_Antarctica/ATA_Antarctica/ATA_ARG_Primavera.Arg.Base.890600_TMYx.zip")</f>
        <v>https://climate.onebuilding.org/WMO_Region_7_Antarctica/ATA_Antarctica/ATA_ARG_Primavera.Arg.Base.890600_TMYx.zip</v>
      </c>
    </row>
    <row r="73" spans="1:10" x14ac:dyDescent="0.25">
      <c r="A73" t="s">
        <v>10</v>
      </c>
      <c r="B73" t="s">
        <v>25</v>
      </c>
      <c r="C73" t="s">
        <v>57</v>
      </c>
      <c r="D73">
        <v>890610</v>
      </c>
      <c r="E73" t="s">
        <v>58</v>
      </c>
      <c r="F73">
        <v>-64.774299999999997</v>
      </c>
      <c r="G73">
        <v>-64.052899999999994</v>
      </c>
      <c r="H73">
        <v>-4</v>
      </c>
      <c r="I73">
        <v>0</v>
      </c>
      <c r="J73" t="str">
        <f>HYPERLINK("https://climate.onebuilding.org/WMO_Region_7_Antarctica/ATA_Antarctica/ATA_USA_Palmer.Stn.890610_TMYx.2004-2018.zip")</f>
        <v>https://climate.onebuilding.org/WMO_Region_7_Antarctica/ATA_Antarctica/ATA_USA_Palmer.Stn.890610_TMYx.2004-2018.zip</v>
      </c>
    </row>
    <row r="74" spans="1:10" x14ac:dyDescent="0.25">
      <c r="A74" t="s">
        <v>10</v>
      </c>
      <c r="B74" t="s">
        <v>25</v>
      </c>
      <c r="C74" t="s">
        <v>57</v>
      </c>
      <c r="D74">
        <v>890610</v>
      </c>
      <c r="E74" t="s">
        <v>14</v>
      </c>
      <c r="F74">
        <v>-64.774299999999997</v>
      </c>
      <c r="G74">
        <v>-64.052899999999994</v>
      </c>
      <c r="H74">
        <v>-3</v>
      </c>
      <c r="I74">
        <v>0</v>
      </c>
      <c r="J74" t="str">
        <f>HYPERLINK("https://climate.onebuilding.org/WMO_Region_7_Antarctica/ATA_Antarctica/ATA_USA_Palmer.Stn.890610_TMYx.2007-2021.zip")</f>
        <v>https://climate.onebuilding.org/WMO_Region_7_Antarctica/ATA_Antarctica/ATA_USA_Palmer.Stn.890610_TMYx.2007-2021.zip</v>
      </c>
    </row>
    <row r="75" spans="1:10" x14ac:dyDescent="0.25">
      <c r="A75" t="s">
        <v>10</v>
      </c>
      <c r="B75" t="s">
        <v>25</v>
      </c>
      <c r="C75" t="s">
        <v>57</v>
      </c>
      <c r="D75">
        <v>890610</v>
      </c>
      <c r="E75" t="s">
        <v>14</v>
      </c>
      <c r="F75">
        <v>-64.774299999999997</v>
      </c>
      <c r="G75">
        <v>-64.052899999999994</v>
      </c>
      <c r="H75">
        <v>-3</v>
      </c>
      <c r="I75">
        <v>0</v>
      </c>
      <c r="J75" t="str">
        <f>HYPERLINK("https://climate.onebuilding.org/WMO_Region_7_Antarctica/ATA_Antarctica/ATA_USA_Palmer.Stn.890610_TMYx.2009-2023.zip")</f>
        <v>https://climate.onebuilding.org/WMO_Region_7_Antarctica/ATA_Antarctica/ATA_USA_Palmer.Stn.890610_TMYx.2009-2023.zip</v>
      </c>
    </row>
    <row r="76" spans="1:10" x14ac:dyDescent="0.25">
      <c r="A76" t="s">
        <v>10</v>
      </c>
      <c r="B76" t="s">
        <v>25</v>
      </c>
      <c r="C76" t="s">
        <v>57</v>
      </c>
      <c r="D76">
        <v>890610</v>
      </c>
      <c r="E76" t="s">
        <v>14</v>
      </c>
      <c r="F76">
        <v>-64.774299999999997</v>
      </c>
      <c r="G76">
        <v>-64.052899999999994</v>
      </c>
      <c r="H76">
        <v>-3</v>
      </c>
      <c r="I76">
        <v>0</v>
      </c>
      <c r="J76" t="str">
        <f>HYPERLINK("https://climate.onebuilding.org/WMO_Region_7_Antarctica/ATA_Antarctica/ATA_USA_Palmer.Stn.890610_TMYx.zip")</f>
        <v>https://climate.onebuilding.org/WMO_Region_7_Antarctica/ATA_Antarctica/ATA_USA_Palmer.Stn.890610_TMYx.zip</v>
      </c>
    </row>
    <row r="77" spans="1:10" x14ac:dyDescent="0.25">
      <c r="A77" t="s">
        <v>10</v>
      </c>
      <c r="B77" t="s">
        <v>32</v>
      </c>
      <c r="C77" t="s">
        <v>59</v>
      </c>
      <c r="D77">
        <v>890620</v>
      </c>
      <c r="E77" t="s">
        <v>60</v>
      </c>
      <c r="F77">
        <v>-67.566999999999993</v>
      </c>
      <c r="G77">
        <v>-68.117000000000004</v>
      </c>
      <c r="H77">
        <v>-5</v>
      </c>
      <c r="I77">
        <v>33</v>
      </c>
      <c r="J77" t="str">
        <f>HYPERLINK("https://climate.onebuilding.org/WMO_Region_7_Antarctica/ATA_Antarctica/ATA_GBR_Rothera.Research.Stn.890620_TMYx.2004-2018.zip")</f>
        <v>https://climate.onebuilding.org/WMO_Region_7_Antarctica/ATA_Antarctica/ATA_GBR_Rothera.Research.Stn.890620_TMYx.2004-2018.zip</v>
      </c>
    </row>
    <row r="78" spans="1:10" x14ac:dyDescent="0.25">
      <c r="A78" t="s">
        <v>10</v>
      </c>
      <c r="B78" t="s">
        <v>32</v>
      </c>
      <c r="C78" t="s">
        <v>59</v>
      </c>
      <c r="D78">
        <v>890620</v>
      </c>
      <c r="E78" t="s">
        <v>14</v>
      </c>
      <c r="F78">
        <v>-67.566999999999993</v>
      </c>
      <c r="G78">
        <v>-68.117000000000004</v>
      </c>
      <c r="H78">
        <v>-3</v>
      </c>
      <c r="I78">
        <v>33</v>
      </c>
      <c r="J78" t="str">
        <f>HYPERLINK("https://climate.onebuilding.org/WMO_Region_7_Antarctica/ATA_Antarctica/ATA_GBR_Rothera.Research.Stn.890620_TMYx.2007-2021.zip")</f>
        <v>https://climate.onebuilding.org/WMO_Region_7_Antarctica/ATA_Antarctica/ATA_GBR_Rothera.Research.Stn.890620_TMYx.2007-2021.zip</v>
      </c>
    </row>
    <row r="79" spans="1:10" x14ac:dyDescent="0.25">
      <c r="A79" t="s">
        <v>10</v>
      </c>
      <c r="B79" t="s">
        <v>32</v>
      </c>
      <c r="C79" t="s">
        <v>59</v>
      </c>
      <c r="D79">
        <v>890620</v>
      </c>
      <c r="E79" t="s">
        <v>14</v>
      </c>
      <c r="F79">
        <v>-67.566999999999993</v>
      </c>
      <c r="G79">
        <v>-68.117000000000004</v>
      </c>
      <c r="H79">
        <v>-3</v>
      </c>
      <c r="I79">
        <v>33</v>
      </c>
      <c r="J79" t="str">
        <f>HYPERLINK("https://climate.onebuilding.org/WMO_Region_7_Antarctica/ATA_Antarctica/ATA_GBR_Rothera.Research.Stn.890620_TMYx.2009-2023.zip")</f>
        <v>https://climate.onebuilding.org/WMO_Region_7_Antarctica/ATA_Antarctica/ATA_GBR_Rothera.Research.Stn.890620_TMYx.2009-2023.zip</v>
      </c>
    </row>
    <row r="80" spans="1:10" x14ac:dyDescent="0.25">
      <c r="A80" t="s">
        <v>10</v>
      </c>
      <c r="B80" t="s">
        <v>32</v>
      </c>
      <c r="C80" t="s">
        <v>59</v>
      </c>
      <c r="D80">
        <v>890620</v>
      </c>
      <c r="E80" t="s">
        <v>14</v>
      </c>
      <c r="F80">
        <v>-67.566999999999993</v>
      </c>
      <c r="G80">
        <v>-68.117000000000004</v>
      </c>
      <c r="H80">
        <v>-3</v>
      </c>
      <c r="I80">
        <v>33</v>
      </c>
      <c r="J80" t="str">
        <f>HYPERLINK("https://climate.onebuilding.org/WMO_Region_7_Antarctica/ATA_Antarctica/ATA_GBR_Rothera.Research.Stn.890620_TMYx.zip")</f>
        <v>https://climate.onebuilding.org/WMO_Region_7_Antarctica/ATA_Antarctica/ATA_GBR_Rothera.Research.Stn.890620_TMYx.zip</v>
      </c>
    </row>
    <row r="81" spans="1:10" x14ac:dyDescent="0.25">
      <c r="A81" t="s">
        <v>10</v>
      </c>
      <c r="B81" t="s">
        <v>61</v>
      </c>
      <c r="C81" t="s">
        <v>62</v>
      </c>
      <c r="D81">
        <v>890630</v>
      </c>
      <c r="E81" t="s">
        <v>63</v>
      </c>
      <c r="F81">
        <v>-65.245800000000003</v>
      </c>
      <c r="G81">
        <v>-64.257400000000004</v>
      </c>
      <c r="H81">
        <v>-4</v>
      </c>
      <c r="I81">
        <v>11</v>
      </c>
      <c r="J81" t="str">
        <f>HYPERLINK("https://climate.onebuilding.org/WMO_Region_7_Antarctica/ATA_Antarctica/ATA_UKR_Vernadsky.Research.Base.890630_TMYx.2004-2018.zip")</f>
        <v>https://climate.onebuilding.org/WMO_Region_7_Antarctica/ATA_Antarctica/ATA_UKR_Vernadsky.Research.Base.890630_TMYx.2004-2018.zip</v>
      </c>
    </row>
    <row r="82" spans="1:10" x14ac:dyDescent="0.25">
      <c r="A82" t="s">
        <v>10</v>
      </c>
      <c r="B82" t="s">
        <v>61</v>
      </c>
      <c r="C82" t="s">
        <v>62</v>
      </c>
      <c r="D82">
        <v>890630</v>
      </c>
      <c r="E82" t="s">
        <v>14</v>
      </c>
      <c r="F82">
        <v>-65.245800000000003</v>
      </c>
      <c r="G82">
        <v>-64.257400000000004</v>
      </c>
      <c r="H82">
        <v>-3</v>
      </c>
      <c r="I82">
        <v>11</v>
      </c>
      <c r="J82" t="str">
        <f>HYPERLINK("https://climate.onebuilding.org/WMO_Region_7_Antarctica/ATA_Antarctica/ATA_UKR_Vernadsky.Research.Base.890630_TMYx.2007-2021.zip")</f>
        <v>https://climate.onebuilding.org/WMO_Region_7_Antarctica/ATA_Antarctica/ATA_UKR_Vernadsky.Research.Base.890630_TMYx.2007-2021.zip</v>
      </c>
    </row>
    <row r="83" spans="1:10" x14ac:dyDescent="0.25">
      <c r="A83" t="s">
        <v>10</v>
      </c>
      <c r="B83" t="s">
        <v>61</v>
      </c>
      <c r="C83" t="s">
        <v>62</v>
      </c>
      <c r="D83">
        <v>890630</v>
      </c>
      <c r="E83" t="s">
        <v>14</v>
      </c>
      <c r="F83">
        <v>-65.245800000000003</v>
      </c>
      <c r="G83">
        <v>-64.257400000000004</v>
      </c>
      <c r="H83">
        <v>-3</v>
      </c>
      <c r="I83">
        <v>11</v>
      </c>
      <c r="J83" t="str">
        <f>HYPERLINK("https://climate.onebuilding.org/WMO_Region_7_Antarctica/ATA_Antarctica/ATA_UKR_Vernadsky.Research.Base.890630_TMYx.2009-2023.zip")</f>
        <v>https://climate.onebuilding.org/WMO_Region_7_Antarctica/ATA_Antarctica/ATA_UKR_Vernadsky.Research.Base.890630_TMYx.2009-2023.zip</v>
      </c>
    </row>
    <row r="84" spans="1:10" x14ac:dyDescent="0.25">
      <c r="A84" t="s">
        <v>10</v>
      </c>
      <c r="B84" t="s">
        <v>61</v>
      </c>
      <c r="C84" t="s">
        <v>62</v>
      </c>
      <c r="D84">
        <v>890630</v>
      </c>
      <c r="E84" t="s">
        <v>14</v>
      </c>
      <c r="F84">
        <v>-65.245800000000003</v>
      </c>
      <c r="G84">
        <v>-64.257400000000004</v>
      </c>
      <c r="H84">
        <v>-3</v>
      </c>
      <c r="I84">
        <v>11</v>
      </c>
      <c r="J84" t="str">
        <f>HYPERLINK("https://climate.onebuilding.org/WMO_Region_7_Antarctica/ATA_Antarctica/ATA_UKR_Vernadsky.Research.Base.890630_TMYx.zip")</f>
        <v>https://climate.onebuilding.org/WMO_Region_7_Antarctica/ATA_Antarctica/ATA_UKR_Vernadsky.Research.Base.890630_TMYx.zip</v>
      </c>
    </row>
    <row r="85" spans="1:10" x14ac:dyDescent="0.25">
      <c r="A85" t="s">
        <v>10</v>
      </c>
      <c r="B85" t="s">
        <v>32</v>
      </c>
      <c r="C85" t="s">
        <v>64</v>
      </c>
      <c r="D85">
        <v>890650</v>
      </c>
      <c r="E85" t="s">
        <v>65</v>
      </c>
      <c r="F85">
        <v>-71.329300000000003</v>
      </c>
      <c r="G85">
        <v>-68.266999999999996</v>
      </c>
      <c r="H85">
        <v>-5</v>
      </c>
      <c r="I85">
        <v>69</v>
      </c>
      <c r="J85" t="str">
        <f>HYPERLINK("https://climate.onebuilding.org/WMO_Region_7_Antarctica/ATA_Antarctica/ATA_GBR_Fossil.Bluff.Stn.890650_TMYx.2004-2018.zip")</f>
        <v>https://climate.onebuilding.org/WMO_Region_7_Antarctica/ATA_Antarctica/ATA_GBR_Fossil.Bluff.Stn.890650_TMYx.2004-2018.zip</v>
      </c>
    </row>
    <row r="86" spans="1:10" x14ac:dyDescent="0.25">
      <c r="A86" t="s">
        <v>10</v>
      </c>
      <c r="B86" t="s">
        <v>32</v>
      </c>
      <c r="C86" t="s">
        <v>64</v>
      </c>
      <c r="D86">
        <v>890650</v>
      </c>
      <c r="E86" t="s">
        <v>14</v>
      </c>
      <c r="F86">
        <v>-71.329300000000003</v>
      </c>
      <c r="G86">
        <v>-68.266999999999996</v>
      </c>
      <c r="H86">
        <v>-5</v>
      </c>
      <c r="I86">
        <v>69</v>
      </c>
      <c r="J86" t="str">
        <f>HYPERLINK("https://climate.onebuilding.org/WMO_Region_7_Antarctica/ATA_Antarctica/ATA_GBR_Fossil.Bluff.Stn.890650_TMYx.2007-2021.zip")</f>
        <v>https://climate.onebuilding.org/WMO_Region_7_Antarctica/ATA_Antarctica/ATA_GBR_Fossil.Bluff.Stn.890650_TMYx.2007-2021.zip</v>
      </c>
    </row>
    <row r="87" spans="1:10" x14ac:dyDescent="0.25">
      <c r="A87" t="s">
        <v>10</v>
      </c>
      <c r="B87" t="s">
        <v>32</v>
      </c>
      <c r="C87" t="s">
        <v>64</v>
      </c>
      <c r="D87">
        <v>890650</v>
      </c>
      <c r="E87" t="s">
        <v>14</v>
      </c>
      <c r="F87">
        <v>-71.329300000000003</v>
      </c>
      <c r="G87">
        <v>-68.266999999999996</v>
      </c>
      <c r="H87">
        <v>-5</v>
      </c>
      <c r="I87">
        <v>69</v>
      </c>
      <c r="J87" t="str">
        <f>HYPERLINK("https://climate.onebuilding.org/WMO_Region_7_Antarctica/ATA_Antarctica/ATA_GBR_Fossil.Bluff.Stn.890650_TMYx.2009-2023.zip")</f>
        <v>https://climate.onebuilding.org/WMO_Region_7_Antarctica/ATA_Antarctica/ATA_GBR_Fossil.Bluff.Stn.890650_TMYx.2009-2023.zip</v>
      </c>
    </row>
    <row r="88" spans="1:10" x14ac:dyDescent="0.25">
      <c r="A88" t="s">
        <v>10</v>
      </c>
      <c r="B88" t="s">
        <v>32</v>
      </c>
      <c r="C88" t="s">
        <v>64</v>
      </c>
      <c r="D88">
        <v>890650</v>
      </c>
      <c r="E88" t="s">
        <v>14</v>
      </c>
      <c r="F88">
        <v>-71.329300000000003</v>
      </c>
      <c r="G88">
        <v>-68.266999999999996</v>
      </c>
      <c r="H88">
        <v>-5</v>
      </c>
      <c r="I88">
        <v>69</v>
      </c>
      <c r="J88" t="str">
        <f>HYPERLINK("https://climate.onebuilding.org/WMO_Region_7_Antarctica/ATA_Antarctica/ATA_GBR_Fossil.Bluff.Stn.890650_TMYx.zip")</f>
        <v>https://climate.onebuilding.org/WMO_Region_7_Antarctica/ATA_Antarctica/ATA_GBR_Fossil.Bluff.Stn.890650_TMYx.zip</v>
      </c>
    </row>
    <row r="89" spans="1:10" x14ac:dyDescent="0.25">
      <c r="A89" t="s">
        <v>10</v>
      </c>
      <c r="B89" t="s">
        <v>11</v>
      </c>
      <c r="C89" t="s">
        <v>66</v>
      </c>
      <c r="D89">
        <v>890660</v>
      </c>
      <c r="E89" t="s">
        <v>67</v>
      </c>
      <c r="F89">
        <v>-68.130300000000005</v>
      </c>
      <c r="G89">
        <v>-67.103700000000003</v>
      </c>
      <c r="H89">
        <v>-4</v>
      </c>
      <c r="I89">
        <v>7</v>
      </c>
      <c r="J89" t="str">
        <f>HYPERLINK("https://climate.onebuilding.org/WMO_Region_7_Antarctica/ATA_Antarctica/ATA_ARG_San.Martin.Stn.890660_TMYx.2004-2018.zip")</f>
        <v>https://climate.onebuilding.org/WMO_Region_7_Antarctica/ATA_Antarctica/ATA_ARG_San.Martin.Stn.890660_TMYx.2004-2018.zip</v>
      </c>
    </row>
    <row r="90" spans="1:10" x14ac:dyDescent="0.25">
      <c r="A90" t="s">
        <v>10</v>
      </c>
      <c r="B90" t="s">
        <v>11</v>
      </c>
      <c r="C90" t="s">
        <v>66</v>
      </c>
      <c r="D90">
        <v>890660</v>
      </c>
      <c r="E90" t="s">
        <v>14</v>
      </c>
      <c r="F90">
        <v>-68.130300000000005</v>
      </c>
      <c r="G90">
        <v>-67.103700000000003</v>
      </c>
      <c r="H90">
        <v>-3</v>
      </c>
      <c r="I90">
        <v>7</v>
      </c>
      <c r="J90" t="str">
        <f>HYPERLINK("https://climate.onebuilding.org/WMO_Region_7_Antarctica/ATA_Antarctica/ATA_ARG_San.Martin.Stn.890660_TMYx.2007-2021.zip")</f>
        <v>https://climate.onebuilding.org/WMO_Region_7_Antarctica/ATA_Antarctica/ATA_ARG_San.Martin.Stn.890660_TMYx.2007-2021.zip</v>
      </c>
    </row>
    <row r="91" spans="1:10" x14ac:dyDescent="0.25">
      <c r="A91" t="s">
        <v>10</v>
      </c>
      <c r="B91" t="s">
        <v>11</v>
      </c>
      <c r="C91" t="s">
        <v>66</v>
      </c>
      <c r="D91">
        <v>890660</v>
      </c>
      <c r="E91" t="s">
        <v>14</v>
      </c>
      <c r="F91">
        <v>-68.130300000000005</v>
      </c>
      <c r="G91">
        <v>-67.103700000000003</v>
      </c>
      <c r="H91">
        <v>-3</v>
      </c>
      <c r="I91">
        <v>7</v>
      </c>
      <c r="J91" t="str">
        <f>HYPERLINK("https://climate.onebuilding.org/WMO_Region_7_Antarctica/ATA_Antarctica/ATA_ARG_San.Martin.Stn.890660_TMYx.2009-2023.zip")</f>
        <v>https://climate.onebuilding.org/WMO_Region_7_Antarctica/ATA_Antarctica/ATA_ARG_San.Martin.Stn.890660_TMYx.2009-2023.zip</v>
      </c>
    </row>
    <row r="92" spans="1:10" x14ac:dyDescent="0.25">
      <c r="A92" t="s">
        <v>10</v>
      </c>
      <c r="B92" t="s">
        <v>11</v>
      </c>
      <c r="C92" t="s">
        <v>66</v>
      </c>
      <c r="D92">
        <v>890660</v>
      </c>
      <c r="E92" t="s">
        <v>14</v>
      </c>
      <c r="F92">
        <v>-68.130300000000005</v>
      </c>
      <c r="G92">
        <v>-67.103700000000003</v>
      </c>
      <c r="H92">
        <v>-3</v>
      </c>
      <c r="I92">
        <v>7</v>
      </c>
      <c r="J92" t="str">
        <f>HYPERLINK("https://climate.onebuilding.org/WMO_Region_7_Antarctica/ATA_Antarctica/ATA_ARG_San.Martin.Stn.890660_TMYx.zip")</f>
        <v>https://climate.onebuilding.org/WMO_Region_7_Antarctica/ATA_Antarctica/ATA_ARG_San.Martin.Stn.890660_TMYx.zip</v>
      </c>
    </row>
    <row r="93" spans="1:10" x14ac:dyDescent="0.25">
      <c r="A93" t="s">
        <v>10</v>
      </c>
      <c r="B93" t="s">
        <v>25</v>
      </c>
      <c r="C93" t="s">
        <v>68</v>
      </c>
      <c r="D93">
        <v>891080</v>
      </c>
      <c r="E93" t="s">
        <v>14</v>
      </c>
      <c r="F93">
        <v>-89.001000000000005</v>
      </c>
      <c r="G93">
        <v>-0.39100000000000001</v>
      </c>
      <c r="H93">
        <v>0</v>
      </c>
      <c r="I93">
        <v>2741</v>
      </c>
      <c r="J93" t="str">
        <f>HYPERLINK("https://climate.onebuilding.org/WMO_Region_7_Antarctica/ATA_Antarctica/ATA_USA_U-Wisc-Henry.AWS-High.Polar.Plateau.891080_TMYx.2007-2021.zip")</f>
        <v>https://climate.onebuilding.org/WMO_Region_7_Antarctica/ATA_Antarctica/ATA_USA_U-Wisc-Henry.AWS-High.Polar.Plateau.891080_TMYx.2007-2021.zip</v>
      </c>
    </row>
    <row r="94" spans="1:10" x14ac:dyDescent="0.25">
      <c r="A94" t="s">
        <v>10</v>
      </c>
      <c r="B94" t="s">
        <v>25</v>
      </c>
      <c r="C94" t="s">
        <v>68</v>
      </c>
      <c r="D94">
        <v>891080</v>
      </c>
      <c r="E94" t="s">
        <v>14</v>
      </c>
      <c r="F94">
        <v>-89.001000000000005</v>
      </c>
      <c r="G94">
        <v>-0.39100000000000001</v>
      </c>
      <c r="H94">
        <v>0</v>
      </c>
      <c r="I94">
        <v>2741</v>
      </c>
      <c r="J94" t="str">
        <f>HYPERLINK("https://climate.onebuilding.org/WMO_Region_7_Antarctica/ATA_Antarctica/ATA_USA_U-Wisc-Henry.AWS-High.Polar.Plateau.891080_TMYx.2009-2023.zip")</f>
        <v>https://climate.onebuilding.org/WMO_Region_7_Antarctica/ATA_Antarctica/ATA_USA_U-Wisc-Henry.AWS-High.Polar.Plateau.891080_TMYx.2009-2023.zip</v>
      </c>
    </row>
    <row r="95" spans="1:10" x14ac:dyDescent="0.25">
      <c r="A95" t="s">
        <v>10</v>
      </c>
      <c r="B95" t="s">
        <v>25</v>
      </c>
      <c r="C95" t="s">
        <v>68</v>
      </c>
      <c r="D95">
        <v>891080</v>
      </c>
      <c r="E95" t="s">
        <v>14</v>
      </c>
      <c r="F95">
        <v>-89.001000000000005</v>
      </c>
      <c r="G95">
        <v>-0.39100000000000001</v>
      </c>
      <c r="H95">
        <v>0</v>
      </c>
      <c r="I95">
        <v>2741</v>
      </c>
      <c r="J95" t="str">
        <f>HYPERLINK("https://climate.onebuilding.org/WMO_Region_7_Antarctica/ATA_Antarctica/ATA_USA_U-Wisc-Henry.AWS-High.Polar.Plateau.891080_TMYx.zip")</f>
        <v>https://climate.onebuilding.org/WMO_Region_7_Antarctica/ATA_Antarctica/ATA_USA_U-Wisc-Henry.AWS-High.Polar.Plateau.891080_TMYx.zip</v>
      </c>
    </row>
    <row r="96" spans="1:10" x14ac:dyDescent="0.25">
      <c r="A96" t="s">
        <v>10</v>
      </c>
      <c r="B96" t="s">
        <v>69</v>
      </c>
      <c r="C96" t="s">
        <v>70</v>
      </c>
      <c r="D96">
        <v>891320</v>
      </c>
      <c r="E96" t="s">
        <v>14</v>
      </c>
      <c r="F96">
        <v>-74.966800000000006</v>
      </c>
      <c r="G96">
        <v>136</v>
      </c>
      <c r="H96">
        <v>-9</v>
      </c>
      <c r="I96">
        <v>141.5</v>
      </c>
      <c r="J96" t="str">
        <f>HYPERLINK("https://climate.onebuilding.org/WMO_Region_7_Antarctica/ATA_Antarctica/ATA_RUS_Russkaja.Research.Stn.891320_TMYx.2009-2023.zip")</f>
        <v>https://climate.onebuilding.org/WMO_Region_7_Antarctica/ATA_Antarctica/ATA_RUS_Russkaja.Research.Stn.891320_TMYx.2009-2023.zip</v>
      </c>
    </row>
    <row r="97" spans="1:10" x14ac:dyDescent="0.25">
      <c r="A97" t="s">
        <v>10</v>
      </c>
      <c r="B97" t="s">
        <v>69</v>
      </c>
      <c r="C97" t="s">
        <v>70</v>
      </c>
      <c r="D97">
        <v>891320</v>
      </c>
      <c r="E97" t="s">
        <v>14</v>
      </c>
      <c r="F97">
        <v>-74.966800000000006</v>
      </c>
      <c r="G97">
        <v>136</v>
      </c>
      <c r="H97">
        <v>-9</v>
      </c>
      <c r="I97">
        <v>141.5</v>
      </c>
      <c r="J97" t="str">
        <f>HYPERLINK("https://climate.onebuilding.org/WMO_Region_7_Antarctica/ATA_Antarctica/ATA_RUS_Russkaja.Research.Stn.891320_TMYx.zip")</f>
        <v>https://climate.onebuilding.org/WMO_Region_7_Antarctica/ATA_Antarctica/ATA_RUS_Russkaja.Research.Stn.891320_TMYx.zip</v>
      </c>
    </row>
    <row r="98" spans="1:10" x14ac:dyDescent="0.25">
      <c r="A98" t="s">
        <v>10</v>
      </c>
      <c r="B98" t="s">
        <v>71</v>
      </c>
      <c r="C98" t="s">
        <v>72</v>
      </c>
      <c r="D98">
        <v>892510</v>
      </c>
      <c r="E98" t="s">
        <v>73</v>
      </c>
      <c r="F98">
        <v>-62.2224</v>
      </c>
      <c r="G98">
        <v>-58.782299999999999</v>
      </c>
      <c r="H98">
        <v>-4</v>
      </c>
      <c r="I98">
        <v>10</v>
      </c>
      <c r="J98" t="str">
        <f>HYPERLINK("https://climate.onebuilding.org/WMO_Region_7_Antarctica/ATA_Antarctica/ATA_KOR_King.Sejong.Stn-Barton.Peninsula-King.George.Islan.892510_TMYx.2004-2018.zip")</f>
        <v>https://climate.onebuilding.org/WMO_Region_7_Antarctica/ATA_Antarctica/ATA_KOR_King.Sejong.Stn-Barton.Peninsula-King.George.Islan.892510_TMYx.2004-2018.zip</v>
      </c>
    </row>
    <row r="99" spans="1:10" x14ac:dyDescent="0.25">
      <c r="A99" t="s">
        <v>10</v>
      </c>
      <c r="B99" t="s">
        <v>71</v>
      </c>
      <c r="C99" t="s">
        <v>72</v>
      </c>
      <c r="D99">
        <v>892510</v>
      </c>
      <c r="E99" t="s">
        <v>14</v>
      </c>
      <c r="F99">
        <v>-62.2224</v>
      </c>
      <c r="G99">
        <v>-58.782299999999999</v>
      </c>
      <c r="H99">
        <v>-4</v>
      </c>
      <c r="I99">
        <v>10</v>
      </c>
      <c r="J99" t="str">
        <f>HYPERLINK("https://climate.onebuilding.org/WMO_Region_7_Antarctica/ATA_Antarctica/ATA_KOR_King.Sejong.Stn-Barton.Peninsula-King.George.Islan.892510_TMYx.2007-2021.zip")</f>
        <v>https://climate.onebuilding.org/WMO_Region_7_Antarctica/ATA_Antarctica/ATA_KOR_King.Sejong.Stn-Barton.Peninsula-King.George.Islan.892510_TMYx.2007-2021.zip</v>
      </c>
    </row>
    <row r="100" spans="1:10" x14ac:dyDescent="0.25">
      <c r="A100" t="s">
        <v>10</v>
      </c>
      <c r="B100" t="s">
        <v>71</v>
      </c>
      <c r="C100" t="s">
        <v>72</v>
      </c>
      <c r="D100">
        <v>892510</v>
      </c>
      <c r="E100" t="s">
        <v>14</v>
      </c>
      <c r="F100">
        <v>-62.2224</v>
      </c>
      <c r="G100">
        <v>-58.782299999999999</v>
      </c>
      <c r="H100">
        <v>-4</v>
      </c>
      <c r="I100">
        <v>10</v>
      </c>
      <c r="J100" t="str">
        <f>HYPERLINK("https://climate.onebuilding.org/WMO_Region_7_Antarctica/ATA_Antarctica/ATA_KOR_King.Sejong.Stn-Barton.Peninsula-King.George.Islan.892510_TMYx.2009-2023.zip")</f>
        <v>https://climate.onebuilding.org/WMO_Region_7_Antarctica/ATA_Antarctica/ATA_KOR_King.Sejong.Stn-Barton.Peninsula-King.George.Islan.892510_TMYx.2009-2023.zip</v>
      </c>
    </row>
    <row r="101" spans="1:10" x14ac:dyDescent="0.25">
      <c r="A101" t="s">
        <v>10</v>
      </c>
      <c r="B101" t="s">
        <v>71</v>
      </c>
      <c r="C101" t="s">
        <v>72</v>
      </c>
      <c r="D101">
        <v>892510</v>
      </c>
      <c r="E101" t="s">
        <v>14</v>
      </c>
      <c r="F101">
        <v>-62.2224</v>
      </c>
      <c r="G101">
        <v>-58.782299999999999</v>
      </c>
      <c r="H101">
        <v>-4</v>
      </c>
      <c r="I101">
        <v>10</v>
      </c>
      <c r="J101" t="str">
        <f>HYPERLINK("https://climate.onebuilding.org/WMO_Region_7_Antarctica/ATA_Antarctica/ATA_KOR_King.Sejong.Stn-Barton.Peninsula-King.George.Islan.892510_TMYx.zip")</f>
        <v>https://climate.onebuilding.org/WMO_Region_7_Antarctica/ATA_Antarctica/ATA_KOR_King.Sejong.Stn-Barton.Peninsula-King.George.Islan.892510_TMYx.zip</v>
      </c>
    </row>
    <row r="102" spans="1:10" x14ac:dyDescent="0.25">
      <c r="A102" t="s">
        <v>10</v>
      </c>
      <c r="B102" t="s">
        <v>74</v>
      </c>
      <c r="C102" t="s">
        <v>75</v>
      </c>
      <c r="D102">
        <v>892520</v>
      </c>
      <c r="E102" t="s">
        <v>14</v>
      </c>
      <c r="F102">
        <v>-62.085500000000003</v>
      </c>
      <c r="G102">
        <v>-58.964199999999998</v>
      </c>
      <c r="H102">
        <v>-4</v>
      </c>
      <c r="I102">
        <v>5</v>
      </c>
      <c r="J102" t="str">
        <f>HYPERLINK("https://climate.onebuilding.org/WMO_Region_7_Antarctica/ATA_Antarctica/ATA_BRA_Comandante.Ferraz.Stn-Admiralty.Bay-King.George.Island.892520_TMYx.zip")</f>
        <v>https://climate.onebuilding.org/WMO_Region_7_Antarctica/ATA_Antarctica/ATA_BRA_Comandante.Ferraz.Stn-Admiralty.Bay-King.George.Island.892520_TMYx.zip</v>
      </c>
    </row>
    <row r="103" spans="1:10" x14ac:dyDescent="0.25">
      <c r="A103" t="s">
        <v>10</v>
      </c>
      <c r="B103" t="s">
        <v>10</v>
      </c>
      <c r="C103" t="s">
        <v>76</v>
      </c>
      <c r="D103">
        <v>892530</v>
      </c>
      <c r="E103" t="s">
        <v>14</v>
      </c>
      <c r="F103">
        <v>-63.183</v>
      </c>
      <c r="G103">
        <v>-55.4</v>
      </c>
      <c r="H103">
        <v>-4</v>
      </c>
      <c r="I103">
        <v>75</v>
      </c>
      <c r="J103" t="str">
        <f>HYPERLINK("https://climate.onebuilding.org/ATA_ATA_Joinville.Island.892530_TMYx.2007-2021.zip")</f>
        <v>https://climate.onebuilding.org/ATA_ATA_Joinville.Island.892530_TMYx.2007-2021.zip</v>
      </c>
    </row>
    <row r="104" spans="1:10" x14ac:dyDescent="0.25">
      <c r="A104" t="s">
        <v>10</v>
      </c>
      <c r="B104" t="s">
        <v>10</v>
      </c>
      <c r="C104" t="s">
        <v>76</v>
      </c>
      <c r="D104">
        <v>892530</v>
      </c>
      <c r="E104" t="s">
        <v>14</v>
      </c>
      <c r="F104">
        <v>-63.183</v>
      </c>
      <c r="G104">
        <v>-55.4</v>
      </c>
      <c r="H104">
        <v>-4</v>
      </c>
      <c r="I104">
        <v>75</v>
      </c>
      <c r="J104" t="str">
        <f>HYPERLINK("https://climate.onebuilding.org/ATA_ATA_Joinville.Island.892530_TMYx.2009-2023.zip")</f>
        <v>https://climate.onebuilding.org/ATA_ATA_Joinville.Island.892530_TMYx.2009-2023.zip</v>
      </c>
    </row>
    <row r="105" spans="1:10" x14ac:dyDescent="0.25">
      <c r="A105" t="s">
        <v>10</v>
      </c>
      <c r="B105" t="s">
        <v>10</v>
      </c>
      <c r="C105" t="s">
        <v>76</v>
      </c>
      <c r="D105">
        <v>892530</v>
      </c>
      <c r="E105" t="s">
        <v>14</v>
      </c>
      <c r="F105">
        <v>-63.183</v>
      </c>
      <c r="G105">
        <v>-55.4</v>
      </c>
      <c r="H105">
        <v>-4</v>
      </c>
      <c r="I105">
        <v>75</v>
      </c>
      <c r="J105" t="str">
        <f>HYPERLINK("https://climate.onebuilding.org/ATA_ATA_Joinville.Island.892530_TMYx.zip")</f>
        <v>https://climate.onebuilding.org/ATA_ATA_Joinville.Island.892530_TMYx.zip</v>
      </c>
    </row>
    <row r="106" spans="1:10" x14ac:dyDescent="0.25">
      <c r="A106" t="s">
        <v>10</v>
      </c>
      <c r="B106" t="s">
        <v>32</v>
      </c>
      <c r="C106" t="s">
        <v>77</v>
      </c>
      <c r="D106">
        <v>892570</v>
      </c>
      <c r="E106" t="s">
        <v>78</v>
      </c>
      <c r="F106">
        <v>-75.914199999999994</v>
      </c>
      <c r="G106">
        <v>-59.264299999999999</v>
      </c>
      <c r="H106">
        <v>-4</v>
      </c>
      <c r="I106">
        <v>40</v>
      </c>
      <c r="J106" t="str">
        <f>HYPERLINK("https://climate.onebuilding.org/WMO_Region_7_Antarctica/ATA_Antarctica/ATA_GBR_Limbert.AWS.892570_TMYx.2004-2018.zip")</f>
        <v>https://climate.onebuilding.org/WMO_Region_7_Antarctica/ATA_Antarctica/ATA_GBR_Limbert.AWS.892570_TMYx.2004-2018.zip</v>
      </c>
    </row>
    <row r="107" spans="1:10" x14ac:dyDescent="0.25">
      <c r="A107" t="s">
        <v>10</v>
      </c>
      <c r="B107" t="s">
        <v>32</v>
      </c>
      <c r="C107" t="s">
        <v>77</v>
      </c>
      <c r="D107">
        <v>892570</v>
      </c>
      <c r="E107" t="s">
        <v>14</v>
      </c>
      <c r="F107">
        <v>-75.914199999999994</v>
      </c>
      <c r="G107">
        <v>-59.264299999999999</v>
      </c>
      <c r="H107">
        <v>-3</v>
      </c>
      <c r="I107">
        <v>40</v>
      </c>
      <c r="J107" t="str">
        <f>HYPERLINK("https://climate.onebuilding.org/WMO_Region_7_Antarctica/ATA_Antarctica/ATA_GBR_Limbert.AWS.892570_TMYx.2007-2021.zip")</f>
        <v>https://climate.onebuilding.org/WMO_Region_7_Antarctica/ATA_Antarctica/ATA_GBR_Limbert.AWS.892570_TMYx.2007-2021.zip</v>
      </c>
    </row>
    <row r="108" spans="1:10" x14ac:dyDescent="0.25">
      <c r="A108" t="s">
        <v>10</v>
      </c>
      <c r="B108" t="s">
        <v>32</v>
      </c>
      <c r="C108" t="s">
        <v>77</v>
      </c>
      <c r="D108">
        <v>892570</v>
      </c>
      <c r="E108" t="s">
        <v>14</v>
      </c>
      <c r="F108">
        <v>-75.914199999999994</v>
      </c>
      <c r="G108">
        <v>-59.264299999999999</v>
      </c>
      <c r="H108">
        <v>-3</v>
      </c>
      <c r="I108">
        <v>40</v>
      </c>
      <c r="J108" t="str">
        <f>HYPERLINK("https://climate.onebuilding.org/WMO_Region_7_Antarctica/ATA_Antarctica/ATA_GBR_Limbert.AWS.892570_TMYx.2009-2023.zip")</f>
        <v>https://climate.onebuilding.org/WMO_Region_7_Antarctica/ATA_Antarctica/ATA_GBR_Limbert.AWS.892570_TMYx.2009-2023.zip</v>
      </c>
    </row>
    <row r="109" spans="1:10" x14ac:dyDescent="0.25">
      <c r="A109" t="s">
        <v>10</v>
      </c>
      <c r="B109" t="s">
        <v>32</v>
      </c>
      <c r="C109" t="s">
        <v>77</v>
      </c>
      <c r="D109">
        <v>892570</v>
      </c>
      <c r="E109" t="s">
        <v>14</v>
      </c>
      <c r="F109">
        <v>-75.914199999999994</v>
      </c>
      <c r="G109">
        <v>-59.264299999999999</v>
      </c>
      <c r="H109">
        <v>-3</v>
      </c>
      <c r="I109">
        <v>40</v>
      </c>
      <c r="J109" t="str">
        <f>HYPERLINK("https://climate.onebuilding.org/WMO_Region_7_Antarctica/ATA_Antarctica/ATA_GBR_Limbert.AWS.892570_TMYx.zip")</f>
        <v>https://climate.onebuilding.org/WMO_Region_7_Antarctica/ATA_Antarctica/ATA_GBR_Limbert.AWS.892570_TMYx.zip</v>
      </c>
    </row>
    <row r="110" spans="1:10" x14ac:dyDescent="0.25">
      <c r="A110" t="s">
        <v>10</v>
      </c>
      <c r="B110" t="s">
        <v>25</v>
      </c>
      <c r="C110" t="s">
        <v>79</v>
      </c>
      <c r="D110">
        <v>892610</v>
      </c>
      <c r="E110" t="s">
        <v>14</v>
      </c>
      <c r="F110">
        <v>-64.066999999999993</v>
      </c>
      <c r="G110">
        <v>-61.616999999999997</v>
      </c>
      <c r="H110">
        <v>-4</v>
      </c>
      <c r="I110">
        <v>17</v>
      </c>
      <c r="J110" t="str">
        <f>HYPERLINK("https://climate.onebuilding.org/WMO_Region_7_Antarctica/ATA_Antarctica/ATA_USA_U-Wisc.Racer.Rock.AWS.892610_TMYx.zip")</f>
        <v>https://climate.onebuilding.org/WMO_Region_7_Antarctica/ATA_Antarctica/ATA_USA_U-Wisc.Racer.Rock.AWS.892610_TMYx.zip</v>
      </c>
    </row>
    <row r="111" spans="1:10" x14ac:dyDescent="0.25">
      <c r="A111" t="s">
        <v>10</v>
      </c>
      <c r="B111" t="s">
        <v>32</v>
      </c>
      <c r="C111" t="s">
        <v>80</v>
      </c>
      <c r="D111">
        <v>892620</v>
      </c>
      <c r="E111" t="s">
        <v>81</v>
      </c>
      <c r="F111">
        <v>-67.013300000000001</v>
      </c>
      <c r="G111">
        <v>-61.458799999999997</v>
      </c>
      <c r="H111">
        <v>-4</v>
      </c>
      <c r="I111">
        <v>17</v>
      </c>
      <c r="J111" t="str">
        <f>HYPERLINK("https://climate.onebuilding.org/WMO_Region_7_Antarctica/ATA_Antarctica/ATA_GBR_Larsen.Ice.Shelf.AWS.892620_TMYx.2004-2018.zip")</f>
        <v>https://climate.onebuilding.org/WMO_Region_7_Antarctica/ATA_Antarctica/ATA_GBR_Larsen.Ice.Shelf.AWS.892620_TMYx.2004-2018.zip</v>
      </c>
    </row>
    <row r="112" spans="1:10" x14ac:dyDescent="0.25">
      <c r="A112" t="s">
        <v>10</v>
      </c>
      <c r="B112" t="s">
        <v>32</v>
      </c>
      <c r="C112" t="s">
        <v>80</v>
      </c>
      <c r="D112">
        <v>892620</v>
      </c>
      <c r="E112" t="s">
        <v>14</v>
      </c>
      <c r="F112">
        <v>-67.013300000000001</v>
      </c>
      <c r="G112">
        <v>-61.458799999999997</v>
      </c>
      <c r="H112">
        <v>-3</v>
      </c>
      <c r="I112">
        <v>17</v>
      </c>
      <c r="J112" t="str">
        <f>HYPERLINK("https://climate.onebuilding.org/WMO_Region_7_Antarctica/ATA_Antarctica/ATA_GBR_Larsen.Ice.Shelf.AWS.892620_TMYx.2007-2021.zip")</f>
        <v>https://climate.onebuilding.org/WMO_Region_7_Antarctica/ATA_Antarctica/ATA_GBR_Larsen.Ice.Shelf.AWS.892620_TMYx.2007-2021.zip</v>
      </c>
    </row>
    <row r="113" spans="1:10" x14ac:dyDescent="0.25">
      <c r="A113" t="s">
        <v>10</v>
      </c>
      <c r="B113" t="s">
        <v>32</v>
      </c>
      <c r="C113" t="s">
        <v>80</v>
      </c>
      <c r="D113">
        <v>892620</v>
      </c>
      <c r="E113" t="s">
        <v>14</v>
      </c>
      <c r="F113">
        <v>-67.013300000000001</v>
      </c>
      <c r="G113">
        <v>-61.458799999999997</v>
      </c>
      <c r="H113">
        <v>-3</v>
      </c>
      <c r="I113">
        <v>17</v>
      </c>
      <c r="J113" t="str">
        <f>HYPERLINK("https://climate.onebuilding.org/WMO_Region_7_Antarctica/ATA_Antarctica/ATA_GBR_Larsen.Ice.Shelf.AWS.892620_TMYx.2009-2023.zip")</f>
        <v>https://climate.onebuilding.org/WMO_Region_7_Antarctica/ATA_Antarctica/ATA_GBR_Larsen.Ice.Shelf.AWS.892620_TMYx.2009-2023.zip</v>
      </c>
    </row>
    <row r="114" spans="1:10" x14ac:dyDescent="0.25">
      <c r="A114" t="s">
        <v>10</v>
      </c>
      <c r="B114" t="s">
        <v>32</v>
      </c>
      <c r="C114" t="s">
        <v>80</v>
      </c>
      <c r="D114">
        <v>892620</v>
      </c>
      <c r="E114" t="s">
        <v>14</v>
      </c>
      <c r="F114">
        <v>-67.013300000000001</v>
      </c>
      <c r="G114">
        <v>-61.458799999999997</v>
      </c>
      <c r="H114">
        <v>-3</v>
      </c>
      <c r="I114">
        <v>17</v>
      </c>
      <c r="J114" t="str">
        <f>HYPERLINK("https://climate.onebuilding.org/WMO_Region_7_Antarctica/ATA_Antarctica/ATA_GBR_Larsen.Ice.Shelf.AWS.892620_TMYx.zip")</f>
        <v>https://climate.onebuilding.org/WMO_Region_7_Antarctica/ATA_Antarctica/ATA_GBR_Larsen.Ice.Shelf.AWS.892620_TMYx.zip</v>
      </c>
    </row>
    <row r="115" spans="1:10" x14ac:dyDescent="0.25">
      <c r="A115" t="s">
        <v>10</v>
      </c>
      <c r="B115" t="s">
        <v>25</v>
      </c>
      <c r="C115" t="s">
        <v>82</v>
      </c>
      <c r="D115">
        <v>892640</v>
      </c>
      <c r="E115" t="s">
        <v>14</v>
      </c>
      <c r="F115">
        <v>-71.433000000000007</v>
      </c>
      <c r="G115">
        <v>-68.933000000000007</v>
      </c>
      <c r="H115">
        <v>-5</v>
      </c>
      <c r="I115">
        <v>780</v>
      </c>
      <c r="J115" t="str">
        <f>HYPERLINK("https://climate.onebuilding.org/WMO_Region_7_Antarctica/ATA_Antarctica/ATA_USA_U-Wisc.Uranus.AWS.892640_TMYx.zip")</f>
        <v>https://climate.onebuilding.org/WMO_Region_7_Antarctica/ATA_Antarctica/ATA_USA_U-Wisc.Uranus.AWS.892640_TMYx.zip</v>
      </c>
    </row>
    <row r="116" spans="1:10" x14ac:dyDescent="0.25">
      <c r="A116" t="s">
        <v>10</v>
      </c>
      <c r="B116" t="s">
        <v>32</v>
      </c>
      <c r="C116" t="s">
        <v>83</v>
      </c>
      <c r="D116">
        <v>892660</v>
      </c>
      <c r="E116" t="s">
        <v>84</v>
      </c>
      <c r="F116">
        <v>-72.206299999999999</v>
      </c>
      <c r="G116">
        <v>-60.169800000000002</v>
      </c>
      <c r="H116">
        <v>-4</v>
      </c>
      <c r="I116">
        <v>91</v>
      </c>
      <c r="J116" t="str">
        <f>HYPERLINK("https://climate.onebuilding.org/WMO_Region_7_Antarctica/ATA_Antarctica/ATA_GBR_Butler.Island.AWS.892660_TMYx.2004-2018.zip")</f>
        <v>https://climate.onebuilding.org/WMO_Region_7_Antarctica/ATA_Antarctica/ATA_GBR_Butler.Island.AWS.892660_TMYx.2004-2018.zip</v>
      </c>
    </row>
    <row r="117" spans="1:10" x14ac:dyDescent="0.25">
      <c r="A117" t="s">
        <v>10</v>
      </c>
      <c r="B117" t="s">
        <v>32</v>
      </c>
      <c r="C117" t="s">
        <v>83</v>
      </c>
      <c r="D117">
        <v>892660</v>
      </c>
      <c r="E117" t="s">
        <v>14</v>
      </c>
      <c r="F117">
        <v>-72.206299999999999</v>
      </c>
      <c r="G117">
        <v>-60.169800000000002</v>
      </c>
      <c r="H117">
        <v>-3</v>
      </c>
      <c r="I117">
        <v>91</v>
      </c>
      <c r="J117" t="str">
        <f>HYPERLINK("https://climate.onebuilding.org/WMO_Region_7_Antarctica/ATA_Antarctica/ATA_GBR_Butler.Island.AWS.892660_TMYx.2007-2021.zip")</f>
        <v>https://climate.onebuilding.org/WMO_Region_7_Antarctica/ATA_Antarctica/ATA_GBR_Butler.Island.AWS.892660_TMYx.2007-2021.zip</v>
      </c>
    </row>
    <row r="118" spans="1:10" x14ac:dyDescent="0.25">
      <c r="A118" t="s">
        <v>10</v>
      </c>
      <c r="B118" t="s">
        <v>32</v>
      </c>
      <c r="C118" t="s">
        <v>83</v>
      </c>
      <c r="D118">
        <v>892660</v>
      </c>
      <c r="E118" t="s">
        <v>14</v>
      </c>
      <c r="F118">
        <v>-72.206299999999999</v>
      </c>
      <c r="G118">
        <v>-60.169800000000002</v>
      </c>
      <c r="H118">
        <v>-3</v>
      </c>
      <c r="I118">
        <v>91</v>
      </c>
      <c r="J118" t="str">
        <f>HYPERLINK("https://climate.onebuilding.org/WMO_Region_7_Antarctica/ATA_Antarctica/ATA_GBR_Butler.Island.AWS.892660_TMYx.2009-2023.zip")</f>
        <v>https://climate.onebuilding.org/WMO_Region_7_Antarctica/ATA_Antarctica/ATA_GBR_Butler.Island.AWS.892660_TMYx.2009-2023.zip</v>
      </c>
    </row>
    <row r="119" spans="1:10" x14ac:dyDescent="0.25">
      <c r="A119" t="s">
        <v>10</v>
      </c>
      <c r="B119" t="s">
        <v>32</v>
      </c>
      <c r="C119" t="s">
        <v>83</v>
      </c>
      <c r="D119">
        <v>892660</v>
      </c>
      <c r="E119" t="s">
        <v>14</v>
      </c>
      <c r="F119">
        <v>-72.206299999999999</v>
      </c>
      <c r="G119">
        <v>-60.169800000000002</v>
      </c>
      <c r="H119">
        <v>-3</v>
      </c>
      <c r="I119">
        <v>91</v>
      </c>
      <c r="J119" t="str">
        <f>HYPERLINK("https://climate.onebuilding.org/WMO_Region_7_Antarctica/ATA_Antarctica/ATA_GBR_Butler.Island.AWS.892660_TMYx.zip")</f>
        <v>https://climate.onebuilding.org/WMO_Region_7_Antarctica/ATA_Antarctica/ATA_GBR_Butler.Island.AWS.892660_TMYx.zip</v>
      </c>
    </row>
    <row r="120" spans="1:10" x14ac:dyDescent="0.25">
      <c r="A120" t="s">
        <v>10</v>
      </c>
      <c r="B120" t="s">
        <v>10</v>
      </c>
      <c r="C120" t="s">
        <v>85</v>
      </c>
      <c r="D120">
        <v>892680</v>
      </c>
      <c r="E120" t="s">
        <v>86</v>
      </c>
      <c r="F120">
        <v>-75.016999999999996</v>
      </c>
      <c r="G120">
        <v>-62.533000000000001</v>
      </c>
      <c r="H120">
        <v>-4</v>
      </c>
      <c r="I120">
        <v>25</v>
      </c>
      <c r="J120" t="str">
        <f>HYPERLINK("https://climate.onebuilding.org/ATA_ATA_Navy.Operated.Amos.892680_TMYx.2007-2021.zip")</f>
        <v>https://climate.onebuilding.org/ATA_ATA_Navy.Operated.Amos.892680_TMYx.2007-2021.zip</v>
      </c>
    </row>
    <row r="121" spans="1:10" x14ac:dyDescent="0.25">
      <c r="A121" t="s">
        <v>10</v>
      </c>
      <c r="B121" t="s">
        <v>10</v>
      </c>
      <c r="C121" t="s">
        <v>85</v>
      </c>
      <c r="D121">
        <v>892680</v>
      </c>
      <c r="E121" t="s">
        <v>86</v>
      </c>
      <c r="F121">
        <v>-75.016999999999996</v>
      </c>
      <c r="G121">
        <v>-62.533000000000001</v>
      </c>
      <c r="H121">
        <v>-4</v>
      </c>
      <c r="I121">
        <v>25</v>
      </c>
      <c r="J121" t="str">
        <f>HYPERLINK("https://climate.onebuilding.org/ATA_ATA_Navy.Operated.Amos.892680_TMYx.2009-2023.zip")</f>
        <v>https://climate.onebuilding.org/ATA_ATA_Navy.Operated.Amos.892680_TMYx.2009-2023.zip</v>
      </c>
    </row>
    <row r="122" spans="1:10" x14ac:dyDescent="0.25">
      <c r="A122" t="s">
        <v>10</v>
      </c>
      <c r="B122" t="s">
        <v>10</v>
      </c>
      <c r="C122" t="s">
        <v>85</v>
      </c>
      <c r="D122">
        <v>892680</v>
      </c>
      <c r="E122" t="s">
        <v>86</v>
      </c>
      <c r="F122">
        <v>-75.016999999999996</v>
      </c>
      <c r="G122">
        <v>-62.533000000000001</v>
      </c>
      <c r="H122">
        <v>-4</v>
      </c>
      <c r="I122">
        <v>25</v>
      </c>
      <c r="J122" t="str">
        <f>HYPERLINK("https://climate.onebuilding.org/ATA_ATA_Navy.Operated.Amos.892680_TMYx.zip")</f>
        <v>https://climate.onebuilding.org/ATA_ATA_Navy.Operated.Amos.892680_TMYx.zip</v>
      </c>
    </row>
    <row r="123" spans="1:10" x14ac:dyDescent="0.25">
      <c r="A123" t="s">
        <v>10</v>
      </c>
      <c r="B123" t="s">
        <v>10</v>
      </c>
      <c r="C123" t="s">
        <v>87</v>
      </c>
      <c r="D123">
        <v>892690</v>
      </c>
      <c r="E123" t="s">
        <v>14</v>
      </c>
      <c r="F123">
        <v>-64.783000000000001</v>
      </c>
      <c r="G123">
        <v>-58.937600000000003</v>
      </c>
      <c r="H123">
        <v>-4</v>
      </c>
      <c r="I123">
        <v>8</v>
      </c>
      <c r="J123" t="str">
        <f>HYPERLINK("https://climate.onebuilding.org/ATA_ATA_Bonaparte.Point.892690_TMYx.2007-2021.zip")</f>
        <v>https://climate.onebuilding.org/ATA_ATA_Bonaparte.Point.892690_TMYx.2007-2021.zip</v>
      </c>
    </row>
    <row r="124" spans="1:10" x14ac:dyDescent="0.25">
      <c r="A124" t="s">
        <v>10</v>
      </c>
      <c r="B124" t="s">
        <v>10</v>
      </c>
      <c r="C124" t="s">
        <v>87</v>
      </c>
      <c r="D124">
        <v>892690</v>
      </c>
      <c r="E124" t="s">
        <v>14</v>
      </c>
      <c r="F124">
        <v>-64.783000000000001</v>
      </c>
      <c r="G124">
        <v>-58.937600000000003</v>
      </c>
      <c r="H124">
        <v>-4</v>
      </c>
      <c r="I124">
        <v>8</v>
      </c>
      <c r="J124" t="str">
        <f>HYPERLINK("https://climate.onebuilding.org/ATA_ATA_Bonaparte.Point.892690_TMYx.2009-2023.zip")</f>
        <v>https://climate.onebuilding.org/ATA_ATA_Bonaparte.Point.892690_TMYx.2009-2023.zip</v>
      </c>
    </row>
    <row r="125" spans="1:10" x14ac:dyDescent="0.25">
      <c r="A125" t="s">
        <v>10</v>
      </c>
      <c r="B125" t="s">
        <v>10</v>
      </c>
      <c r="C125" t="s">
        <v>87</v>
      </c>
      <c r="D125">
        <v>892690</v>
      </c>
      <c r="E125" t="s">
        <v>14</v>
      </c>
      <c r="F125">
        <v>-64.783000000000001</v>
      </c>
      <c r="G125">
        <v>-58.937600000000003</v>
      </c>
      <c r="H125">
        <v>-4</v>
      </c>
      <c r="I125">
        <v>8</v>
      </c>
      <c r="J125" t="str">
        <f>HYPERLINK("https://climate.onebuilding.org/ATA_ATA_Bonaparte.Point.892690_TMYx.zip")</f>
        <v>https://climate.onebuilding.org/ATA_ATA_Bonaparte.Point.892690_TMYx.zip</v>
      </c>
    </row>
    <row r="126" spans="1:10" x14ac:dyDescent="0.25">
      <c r="A126" t="s">
        <v>10</v>
      </c>
      <c r="B126" t="s">
        <v>32</v>
      </c>
      <c r="C126" t="s">
        <v>88</v>
      </c>
      <c r="D126">
        <v>892720</v>
      </c>
      <c r="E126" t="s">
        <v>89</v>
      </c>
      <c r="F126">
        <v>-74.792299999999997</v>
      </c>
      <c r="G126">
        <v>-71.489800000000002</v>
      </c>
      <c r="H126">
        <v>-5</v>
      </c>
      <c r="I126">
        <v>1510</v>
      </c>
      <c r="J126" t="str">
        <f>HYPERLINK("https://climate.onebuilding.org/WMO_Region_7_Antarctica/ATA_Antarctica/ATA_GBR_Sky.Blu.AWS.892720_TMYx.2004-2018.zip")</f>
        <v>https://climate.onebuilding.org/WMO_Region_7_Antarctica/ATA_Antarctica/ATA_GBR_Sky.Blu.AWS.892720_TMYx.2004-2018.zip</v>
      </c>
    </row>
    <row r="127" spans="1:10" x14ac:dyDescent="0.25">
      <c r="A127" t="s">
        <v>10</v>
      </c>
      <c r="B127" t="s">
        <v>32</v>
      </c>
      <c r="C127" t="s">
        <v>88</v>
      </c>
      <c r="D127">
        <v>892720</v>
      </c>
      <c r="E127" t="s">
        <v>14</v>
      </c>
      <c r="F127">
        <v>-74.792299999999997</v>
      </c>
      <c r="G127">
        <v>-71.489800000000002</v>
      </c>
      <c r="H127">
        <v>-3</v>
      </c>
      <c r="I127">
        <v>1510</v>
      </c>
      <c r="J127" t="str">
        <f>HYPERLINK("https://climate.onebuilding.org/WMO_Region_7_Antarctica/ATA_Antarctica/ATA_GBR_Sky.Blu.AWS.892720_TMYx.2007-2021.zip")</f>
        <v>https://climate.onebuilding.org/WMO_Region_7_Antarctica/ATA_Antarctica/ATA_GBR_Sky.Blu.AWS.892720_TMYx.2007-2021.zip</v>
      </c>
    </row>
    <row r="128" spans="1:10" x14ac:dyDescent="0.25">
      <c r="A128" t="s">
        <v>10</v>
      </c>
      <c r="B128" t="s">
        <v>32</v>
      </c>
      <c r="C128" t="s">
        <v>88</v>
      </c>
      <c r="D128">
        <v>892720</v>
      </c>
      <c r="E128" t="s">
        <v>14</v>
      </c>
      <c r="F128">
        <v>-74.792299999999997</v>
      </c>
      <c r="G128">
        <v>-71.489800000000002</v>
      </c>
      <c r="H128">
        <v>-3</v>
      </c>
      <c r="I128">
        <v>1510</v>
      </c>
      <c r="J128" t="str">
        <f>HYPERLINK("https://climate.onebuilding.org/WMO_Region_7_Antarctica/ATA_Antarctica/ATA_GBR_Sky.Blu.AWS.892720_TMYx.2009-2023.zip")</f>
        <v>https://climate.onebuilding.org/WMO_Region_7_Antarctica/ATA_Antarctica/ATA_GBR_Sky.Blu.AWS.892720_TMYx.2009-2023.zip</v>
      </c>
    </row>
    <row r="129" spans="1:10" x14ac:dyDescent="0.25">
      <c r="A129" t="s">
        <v>10</v>
      </c>
      <c r="B129" t="s">
        <v>32</v>
      </c>
      <c r="C129" t="s">
        <v>88</v>
      </c>
      <c r="D129">
        <v>892720</v>
      </c>
      <c r="E129" t="s">
        <v>14</v>
      </c>
      <c r="F129">
        <v>-74.792299999999997</v>
      </c>
      <c r="G129">
        <v>-71.489800000000002</v>
      </c>
      <c r="H129">
        <v>-3</v>
      </c>
      <c r="I129">
        <v>1510</v>
      </c>
      <c r="J129" t="str">
        <f>HYPERLINK("https://climate.onebuilding.org/WMO_Region_7_Antarctica/ATA_Antarctica/ATA_GBR_Sky.Blu.AWS.892720_TMYx.zip")</f>
        <v>https://climate.onebuilding.org/WMO_Region_7_Antarctica/ATA_Antarctica/ATA_GBR_Sky.Blu.AWS.892720_TMYx.zip</v>
      </c>
    </row>
    <row r="130" spans="1:10" x14ac:dyDescent="0.25">
      <c r="A130" t="s">
        <v>10</v>
      </c>
      <c r="B130" t="s">
        <v>25</v>
      </c>
      <c r="C130" t="s">
        <v>90</v>
      </c>
      <c r="D130">
        <v>893140</v>
      </c>
      <c r="E130" t="s">
        <v>14</v>
      </c>
      <c r="F130">
        <v>-84.602000000000004</v>
      </c>
      <c r="G130">
        <v>-115.84099999999999</v>
      </c>
      <c r="H130">
        <v>-8</v>
      </c>
      <c r="I130">
        <v>1455</v>
      </c>
      <c r="J130" t="str">
        <f>HYPERLINK("https://climate.onebuilding.org/WMO_Region_7_Antarctica/ATA_Antarctica/ATA_USA_U-Wisc-Theresa.AWS-West.Antarctica.893140_TMYx.2007-2021.zip")</f>
        <v>https://climate.onebuilding.org/WMO_Region_7_Antarctica/ATA_Antarctica/ATA_USA_U-Wisc-Theresa.AWS-West.Antarctica.893140_TMYx.2007-2021.zip</v>
      </c>
    </row>
    <row r="131" spans="1:10" x14ac:dyDescent="0.25">
      <c r="A131" t="s">
        <v>10</v>
      </c>
      <c r="B131" t="s">
        <v>25</v>
      </c>
      <c r="C131" t="s">
        <v>90</v>
      </c>
      <c r="D131">
        <v>893140</v>
      </c>
      <c r="E131" t="s">
        <v>14</v>
      </c>
      <c r="F131">
        <v>-84.602000000000004</v>
      </c>
      <c r="G131">
        <v>-115.84099999999999</v>
      </c>
      <c r="H131">
        <v>-8</v>
      </c>
      <c r="I131">
        <v>1455</v>
      </c>
      <c r="J131" t="str">
        <f>HYPERLINK("https://climate.onebuilding.org/WMO_Region_7_Antarctica/ATA_Antarctica/ATA_USA_U-Wisc-Theresa.AWS-West.Antarctica.893140_TMYx.2009-2023.zip")</f>
        <v>https://climate.onebuilding.org/WMO_Region_7_Antarctica/ATA_Antarctica/ATA_USA_U-Wisc-Theresa.AWS-West.Antarctica.893140_TMYx.2009-2023.zip</v>
      </c>
    </row>
    <row r="132" spans="1:10" x14ac:dyDescent="0.25">
      <c r="A132" t="s">
        <v>10</v>
      </c>
      <c r="B132" t="s">
        <v>25</v>
      </c>
      <c r="C132" t="s">
        <v>90</v>
      </c>
      <c r="D132">
        <v>893140</v>
      </c>
      <c r="E132" t="s">
        <v>14</v>
      </c>
      <c r="F132">
        <v>-84.602000000000004</v>
      </c>
      <c r="G132">
        <v>-115.84099999999999</v>
      </c>
      <c r="H132">
        <v>-8</v>
      </c>
      <c r="I132">
        <v>1455</v>
      </c>
      <c r="J132" t="str">
        <f>HYPERLINK("https://climate.onebuilding.org/WMO_Region_7_Antarctica/ATA_Antarctica/ATA_USA_U-Wisc-Theresa.AWS-West.Antarctica.893140_TMYx.zip")</f>
        <v>https://climate.onebuilding.org/WMO_Region_7_Antarctica/ATA_Antarctica/ATA_USA_U-Wisc-Theresa.AWS-West.Antarctica.893140_TMYx.zip</v>
      </c>
    </row>
    <row r="133" spans="1:10" x14ac:dyDescent="0.25">
      <c r="A133" t="s">
        <v>10</v>
      </c>
      <c r="B133" t="s">
        <v>25</v>
      </c>
      <c r="C133" t="s">
        <v>91</v>
      </c>
      <c r="D133">
        <v>893240</v>
      </c>
      <c r="E133" t="s">
        <v>14</v>
      </c>
      <c r="F133">
        <v>-80.010999999999996</v>
      </c>
      <c r="G133">
        <v>-119.438</v>
      </c>
      <c r="H133">
        <v>-8</v>
      </c>
      <c r="I133">
        <v>1539</v>
      </c>
      <c r="J133" t="str">
        <f>HYPERLINK("https://climate.onebuilding.org/WMO_Region_7_Antarctica/ATA_Antarctica/ATA_USA_Byrd.Stn.893240_TMYx.2007-2021.zip")</f>
        <v>https://climate.onebuilding.org/WMO_Region_7_Antarctica/ATA_Antarctica/ATA_USA_Byrd.Stn.893240_TMYx.2007-2021.zip</v>
      </c>
    </row>
    <row r="134" spans="1:10" x14ac:dyDescent="0.25">
      <c r="A134" t="s">
        <v>10</v>
      </c>
      <c r="B134" t="s">
        <v>25</v>
      </c>
      <c r="C134" t="s">
        <v>91</v>
      </c>
      <c r="D134">
        <v>893240</v>
      </c>
      <c r="E134" t="s">
        <v>14</v>
      </c>
      <c r="F134">
        <v>-80.010999999999996</v>
      </c>
      <c r="G134">
        <v>-119.438</v>
      </c>
      <c r="H134">
        <v>-8</v>
      </c>
      <c r="I134">
        <v>1539</v>
      </c>
      <c r="J134" t="str">
        <f>HYPERLINK("https://climate.onebuilding.org/WMO_Region_7_Antarctica/ATA_Antarctica/ATA_USA_Byrd.Stn.893240_TMYx.2009-2023.zip")</f>
        <v>https://climate.onebuilding.org/WMO_Region_7_Antarctica/ATA_Antarctica/ATA_USA_Byrd.Stn.893240_TMYx.2009-2023.zip</v>
      </c>
    </row>
    <row r="135" spans="1:10" x14ac:dyDescent="0.25">
      <c r="A135" t="s">
        <v>10</v>
      </c>
      <c r="B135" t="s">
        <v>25</v>
      </c>
      <c r="C135" t="s">
        <v>91</v>
      </c>
      <c r="D135">
        <v>893240</v>
      </c>
      <c r="E135" t="s">
        <v>14</v>
      </c>
      <c r="F135">
        <v>-80.010999999999996</v>
      </c>
      <c r="G135">
        <v>-119.438</v>
      </c>
      <c r="H135">
        <v>-8</v>
      </c>
      <c r="I135">
        <v>1539</v>
      </c>
      <c r="J135" t="str">
        <f>HYPERLINK("https://climate.onebuilding.org/WMO_Region_7_Antarctica/ATA_Antarctica/ATA_USA_Byrd.Stn.893240_TMYx.zip")</f>
        <v>https://climate.onebuilding.org/WMO_Region_7_Antarctica/ATA_Antarctica/ATA_USA_Byrd.Stn.893240_TMYx.zip</v>
      </c>
    </row>
    <row r="136" spans="1:10" x14ac:dyDescent="0.25">
      <c r="A136" t="s">
        <v>10</v>
      </c>
      <c r="B136" t="s">
        <v>25</v>
      </c>
      <c r="C136" t="s">
        <v>92</v>
      </c>
      <c r="D136">
        <v>893270</v>
      </c>
      <c r="E136" t="s">
        <v>14</v>
      </c>
      <c r="F136">
        <v>-73.197999999999993</v>
      </c>
      <c r="G136">
        <v>-127.05200000000001</v>
      </c>
      <c r="H136">
        <v>-8</v>
      </c>
      <c r="I136">
        <v>271</v>
      </c>
      <c r="J136" t="str">
        <f>HYPERLINK("https://climate.onebuilding.org/WMO_Region_7_Antarctica/ATA_Antarctica/ATA_USA_Mount.Siple.893270_TMYx.2007-2021.zip")</f>
        <v>https://climate.onebuilding.org/WMO_Region_7_Antarctica/ATA_Antarctica/ATA_USA_Mount.Siple.893270_TMYx.2007-2021.zip</v>
      </c>
    </row>
    <row r="137" spans="1:10" x14ac:dyDescent="0.25">
      <c r="A137" t="s">
        <v>10</v>
      </c>
      <c r="B137" t="s">
        <v>25</v>
      </c>
      <c r="C137" t="s">
        <v>92</v>
      </c>
      <c r="D137">
        <v>893270</v>
      </c>
      <c r="E137" t="s">
        <v>14</v>
      </c>
      <c r="F137">
        <v>-73.197999999999993</v>
      </c>
      <c r="G137">
        <v>-127.05200000000001</v>
      </c>
      <c r="H137">
        <v>-8</v>
      </c>
      <c r="I137">
        <v>271</v>
      </c>
      <c r="J137" t="str">
        <f>HYPERLINK("https://climate.onebuilding.org/WMO_Region_7_Antarctica/ATA_Antarctica/ATA_USA_Mount.Siple.893270_TMYx.2009-2023.zip")</f>
        <v>https://climate.onebuilding.org/WMO_Region_7_Antarctica/ATA_Antarctica/ATA_USA_Mount.Siple.893270_TMYx.2009-2023.zip</v>
      </c>
    </row>
    <row r="138" spans="1:10" x14ac:dyDescent="0.25">
      <c r="A138" t="s">
        <v>10</v>
      </c>
      <c r="B138" t="s">
        <v>25</v>
      </c>
      <c r="C138" t="s">
        <v>92</v>
      </c>
      <c r="D138">
        <v>893270</v>
      </c>
      <c r="E138" t="s">
        <v>14</v>
      </c>
      <c r="F138">
        <v>-73.197999999999993</v>
      </c>
      <c r="G138">
        <v>-127.05200000000001</v>
      </c>
      <c r="H138">
        <v>-8</v>
      </c>
      <c r="I138">
        <v>271</v>
      </c>
      <c r="J138" t="str">
        <f>HYPERLINK("https://climate.onebuilding.org/WMO_Region_7_Antarctica/ATA_Antarctica/ATA_USA_Mount.Siple.893270_TMYx.zip")</f>
        <v>https://climate.onebuilding.org/WMO_Region_7_Antarctica/ATA_Antarctica/ATA_USA_Mount.Siple.893270_TMYx.zip</v>
      </c>
    </row>
    <row r="139" spans="1:10" x14ac:dyDescent="0.25">
      <c r="A139" t="s">
        <v>10</v>
      </c>
      <c r="B139" t="s">
        <v>25</v>
      </c>
      <c r="C139" t="s">
        <v>93</v>
      </c>
      <c r="D139">
        <v>893290</v>
      </c>
      <c r="E139" t="s">
        <v>14</v>
      </c>
      <c r="F139">
        <v>-83.004999999999995</v>
      </c>
      <c r="G139">
        <v>-121.40900000000001</v>
      </c>
      <c r="H139">
        <v>-8</v>
      </c>
      <c r="I139">
        <v>956</v>
      </c>
      <c r="J139" t="str">
        <f>HYPERLINK("https://climate.onebuilding.org/WMO_Region_7_Antarctica/ATA_Antarctica/ATA_USA_U-Wisc-Harry.AWS-West.Antarctica.893290_TMYx.2007-2021.zip")</f>
        <v>https://climate.onebuilding.org/WMO_Region_7_Antarctica/ATA_Antarctica/ATA_USA_U-Wisc-Harry.AWS-West.Antarctica.893290_TMYx.2007-2021.zip</v>
      </c>
    </row>
    <row r="140" spans="1:10" x14ac:dyDescent="0.25">
      <c r="A140" t="s">
        <v>10</v>
      </c>
      <c r="B140" t="s">
        <v>25</v>
      </c>
      <c r="C140" t="s">
        <v>93</v>
      </c>
      <c r="D140">
        <v>893290</v>
      </c>
      <c r="E140" t="s">
        <v>14</v>
      </c>
      <c r="F140">
        <v>-83.004999999999995</v>
      </c>
      <c r="G140">
        <v>-121.40900000000001</v>
      </c>
      <c r="H140">
        <v>-8</v>
      </c>
      <c r="I140">
        <v>956</v>
      </c>
      <c r="J140" t="str">
        <f>HYPERLINK("https://climate.onebuilding.org/WMO_Region_7_Antarctica/ATA_Antarctica/ATA_USA_U-Wisc-Harry.AWS-West.Antarctica.893290_TMYx.2009-2023.zip")</f>
        <v>https://climate.onebuilding.org/WMO_Region_7_Antarctica/ATA_Antarctica/ATA_USA_U-Wisc-Harry.AWS-West.Antarctica.893290_TMYx.2009-2023.zip</v>
      </c>
    </row>
    <row r="141" spans="1:10" x14ac:dyDescent="0.25">
      <c r="A141" t="s">
        <v>10</v>
      </c>
      <c r="B141" t="s">
        <v>25</v>
      </c>
      <c r="C141" t="s">
        <v>93</v>
      </c>
      <c r="D141">
        <v>893290</v>
      </c>
      <c r="E141" t="s">
        <v>14</v>
      </c>
      <c r="F141">
        <v>-83.004999999999995</v>
      </c>
      <c r="G141">
        <v>-121.40900000000001</v>
      </c>
      <c r="H141">
        <v>-8</v>
      </c>
      <c r="I141">
        <v>956</v>
      </c>
      <c r="J141" t="str">
        <f>HYPERLINK("https://climate.onebuilding.org/WMO_Region_7_Antarctica/ATA_Antarctica/ATA_USA_U-Wisc-Harry.AWS-West.Antarctica.893290_TMYx.zip")</f>
        <v>https://climate.onebuilding.org/WMO_Region_7_Antarctica/ATA_Antarctica/ATA_USA_U-Wisc-Harry.AWS-West.Antarctica.893290_TMYx.zip</v>
      </c>
    </row>
    <row r="142" spans="1:10" x14ac:dyDescent="0.25">
      <c r="A142" t="s">
        <v>10</v>
      </c>
      <c r="B142" t="s">
        <v>25</v>
      </c>
      <c r="C142" t="s">
        <v>94</v>
      </c>
      <c r="D142">
        <v>893320</v>
      </c>
      <c r="E142" t="s">
        <v>14</v>
      </c>
      <c r="F142">
        <v>-82.606999999999999</v>
      </c>
      <c r="G142">
        <v>-137.078</v>
      </c>
      <c r="H142">
        <v>-9</v>
      </c>
      <c r="I142">
        <v>519</v>
      </c>
      <c r="J142" t="str">
        <f>HYPERLINK("https://climate.onebuilding.org/WMO_Region_7_Antarctica/ATA_Antarctica/ATA_USA_U-Wisc-Elizabeth.AWS-West.Antarctica.893320_TMYx.2007-2021.zip")</f>
        <v>https://climate.onebuilding.org/WMO_Region_7_Antarctica/ATA_Antarctica/ATA_USA_U-Wisc-Elizabeth.AWS-West.Antarctica.893320_TMYx.2007-2021.zip</v>
      </c>
    </row>
    <row r="143" spans="1:10" x14ac:dyDescent="0.25">
      <c r="A143" t="s">
        <v>10</v>
      </c>
      <c r="B143" t="s">
        <v>25</v>
      </c>
      <c r="C143" t="s">
        <v>94</v>
      </c>
      <c r="D143">
        <v>893320</v>
      </c>
      <c r="E143" t="s">
        <v>14</v>
      </c>
      <c r="F143">
        <v>-82.606999999999999</v>
      </c>
      <c r="G143">
        <v>-137.078</v>
      </c>
      <c r="H143">
        <v>-9</v>
      </c>
      <c r="I143">
        <v>519</v>
      </c>
      <c r="J143" t="str">
        <f>HYPERLINK("https://climate.onebuilding.org/WMO_Region_7_Antarctica/ATA_Antarctica/ATA_USA_U-Wisc-Elizabeth.AWS-West.Antarctica.893320_TMYx.2009-2023.zip")</f>
        <v>https://climate.onebuilding.org/WMO_Region_7_Antarctica/ATA_Antarctica/ATA_USA_U-Wisc-Elizabeth.AWS-West.Antarctica.893320_TMYx.2009-2023.zip</v>
      </c>
    </row>
    <row r="144" spans="1:10" x14ac:dyDescent="0.25">
      <c r="A144" t="s">
        <v>10</v>
      </c>
      <c r="B144" t="s">
        <v>25</v>
      </c>
      <c r="C144" t="s">
        <v>94</v>
      </c>
      <c r="D144">
        <v>893320</v>
      </c>
      <c r="E144" t="s">
        <v>14</v>
      </c>
      <c r="F144">
        <v>-82.606999999999999</v>
      </c>
      <c r="G144">
        <v>-137.078</v>
      </c>
      <c r="H144">
        <v>-9</v>
      </c>
      <c r="I144">
        <v>519</v>
      </c>
      <c r="J144" t="str">
        <f>HYPERLINK("https://climate.onebuilding.org/WMO_Region_7_Antarctica/ATA_Antarctica/ATA_USA_U-Wisc-Elizabeth.AWS-West.Antarctica.893320_TMYx.zip")</f>
        <v>https://climate.onebuilding.org/WMO_Region_7_Antarctica/ATA_Antarctica/ATA_USA_U-Wisc-Elizabeth.AWS-West.Antarctica.893320_TMYx.zip</v>
      </c>
    </row>
    <row r="145" spans="1:10" x14ac:dyDescent="0.25">
      <c r="A145" t="s">
        <v>10</v>
      </c>
      <c r="B145" t="s">
        <v>25</v>
      </c>
      <c r="C145" t="s">
        <v>95</v>
      </c>
      <c r="D145">
        <v>893450</v>
      </c>
      <c r="E145" t="s">
        <v>14</v>
      </c>
      <c r="F145">
        <v>-81.652000000000001</v>
      </c>
      <c r="G145">
        <v>-148.99199999999999</v>
      </c>
      <c r="H145">
        <v>-10</v>
      </c>
      <c r="I145">
        <v>667</v>
      </c>
      <c r="J145" t="str">
        <f>HYPERLINK("https://climate.onebuilding.org/WMO_Region_7_Antarctica/ATA_Antarctica/ATA_USA_U-Wisc-Siple.Dome.AWS-West.Antarctica.893450_TMYx.2007-2021.zip")</f>
        <v>https://climate.onebuilding.org/WMO_Region_7_Antarctica/ATA_Antarctica/ATA_USA_U-Wisc-Siple.Dome.AWS-West.Antarctica.893450_TMYx.2007-2021.zip</v>
      </c>
    </row>
    <row r="146" spans="1:10" x14ac:dyDescent="0.25">
      <c r="A146" t="s">
        <v>10</v>
      </c>
      <c r="B146" t="s">
        <v>25</v>
      </c>
      <c r="C146" t="s">
        <v>95</v>
      </c>
      <c r="D146">
        <v>893450</v>
      </c>
      <c r="E146" t="s">
        <v>14</v>
      </c>
      <c r="F146">
        <v>-81.652000000000001</v>
      </c>
      <c r="G146">
        <v>-148.99199999999999</v>
      </c>
      <c r="H146">
        <v>-10</v>
      </c>
      <c r="I146">
        <v>667</v>
      </c>
      <c r="J146" t="str">
        <f>HYPERLINK("https://climate.onebuilding.org/WMO_Region_7_Antarctica/ATA_Antarctica/ATA_USA_U-Wisc-Siple.Dome.AWS-West.Antarctica.893450_TMYx.2009-2023.zip")</f>
        <v>https://climate.onebuilding.org/WMO_Region_7_Antarctica/ATA_Antarctica/ATA_USA_U-Wisc-Siple.Dome.AWS-West.Antarctica.893450_TMYx.2009-2023.zip</v>
      </c>
    </row>
    <row r="147" spans="1:10" x14ac:dyDescent="0.25">
      <c r="A147" t="s">
        <v>10</v>
      </c>
      <c r="B147" t="s">
        <v>25</v>
      </c>
      <c r="C147" t="s">
        <v>95</v>
      </c>
      <c r="D147">
        <v>893450</v>
      </c>
      <c r="E147" t="s">
        <v>14</v>
      </c>
      <c r="F147">
        <v>-81.652000000000001</v>
      </c>
      <c r="G147">
        <v>-148.99199999999999</v>
      </c>
      <c r="H147">
        <v>-10</v>
      </c>
      <c r="I147">
        <v>667</v>
      </c>
      <c r="J147" t="str">
        <f>HYPERLINK("https://climate.onebuilding.org/WMO_Region_7_Antarctica/ATA_Antarctica/ATA_USA_U-Wisc-Siple.Dome.AWS-West.Antarctica.893450_TMYx.zip")</f>
        <v>https://climate.onebuilding.org/WMO_Region_7_Antarctica/ATA_Antarctica/ATA_USA_U-Wisc-Siple.Dome.AWS-West.Antarctica.893450_TMYx.zip</v>
      </c>
    </row>
    <row r="148" spans="1:10" x14ac:dyDescent="0.25">
      <c r="A148" t="s">
        <v>10</v>
      </c>
      <c r="B148" t="s">
        <v>25</v>
      </c>
      <c r="C148" t="s">
        <v>96</v>
      </c>
      <c r="D148">
        <v>893710</v>
      </c>
      <c r="E148" t="s">
        <v>86</v>
      </c>
      <c r="F148">
        <v>-67.367000000000004</v>
      </c>
      <c r="G148">
        <v>-179.96700000000001</v>
      </c>
      <c r="H148">
        <v>-12</v>
      </c>
      <c r="I148">
        <v>30</v>
      </c>
      <c r="J148" t="str">
        <f>HYPERLINK("https://climate.onebuilding.org/WMO_Region_7_Antarctica/ATA_Antarctica/ATA_USA_U-Wisc.Scott.Island.AWS.893710_TMYx.2007-2021.zip")</f>
        <v>https://climate.onebuilding.org/WMO_Region_7_Antarctica/ATA_Antarctica/ATA_USA_U-Wisc.Scott.Island.AWS.893710_TMYx.2007-2021.zip</v>
      </c>
    </row>
    <row r="149" spans="1:10" x14ac:dyDescent="0.25">
      <c r="A149" t="s">
        <v>10</v>
      </c>
      <c r="B149" t="s">
        <v>25</v>
      </c>
      <c r="C149" t="s">
        <v>96</v>
      </c>
      <c r="D149">
        <v>893710</v>
      </c>
      <c r="E149" t="s">
        <v>86</v>
      </c>
      <c r="F149">
        <v>-67.367000000000004</v>
      </c>
      <c r="G149">
        <v>-179.96700000000001</v>
      </c>
      <c r="H149">
        <v>-12</v>
      </c>
      <c r="I149">
        <v>30</v>
      </c>
      <c r="J149" t="str">
        <f>HYPERLINK("https://climate.onebuilding.org/WMO_Region_7_Antarctica/ATA_Antarctica/ATA_USA_U-Wisc.Scott.Island.AWS.893710_TMYx.2009-2023.zip")</f>
        <v>https://climate.onebuilding.org/WMO_Region_7_Antarctica/ATA_Antarctica/ATA_USA_U-Wisc.Scott.Island.AWS.893710_TMYx.2009-2023.zip</v>
      </c>
    </row>
    <row r="150" spans="1:10" x14ac:dyDescent="0.25">
      <c r="A150" t="s">
        <v>10</v>
      </c>
      <c r="B150" t="s">
        <v>25</v>
      </c>
      <c r="C150" t="s">
        <v>96</v>
      </c>
      <c r="D150">
        <v>893710</v>
      </c>
      <c r="E150" t="s">
        <v>86</v>
      </c>
      <c r="F150">
        <v>-67.367000000000004</v>
      </c>
      <c r="G150">
        <v>-179.96700000000001</v>
      </c>
      <c r="H150">
        <v>-12</v>
      </c>
      <c r="I150">
        <v>30</v>
      </c>
      <c r="J150" t="str">
        <f>HYPERLINK("https://climate.onebuilding.org/WMO_Region_7_Antarctica/ATA_Antarctica/ATA_USA_U-Wisc.Scott.Island.AWS.893710_TMYx.zip")</f>
        <v>https://climate.onebuilding.org/WMO_Region_7_Antarctica/ATA_Antarctica/ATA_USA_U-Wisc.Scott.Island.AWS.893710_TMYx.zip</v>
      </c>
    </row>
    <row r="151" spans="1:10" x14ac:dyDescent="0.25">
      <c r="A151" t="s">
        <v>10</v>
      </c>
      <c r="B151" t="s">
        <v>25</v>
      </c>
      <c r="C151" t="s">
        <v>97</v>
      </c>
      <c r="D151">
        <v>893760</v>
      </c>
      <c r="E151" t="s">
        <v>14</v>
      </c>
      <c r="F151">
        <v>-79.831000000000003</v>
      </c>
      <c r="G151">
        <v>-178.54</v>
      </c>
      <c r="H151">
        <v>-12</v>
      </c>
      <c r="I151">
        <v>54</v>
      </c>
      <c r="J151" t="str">
        <f>HYPERLINK("https://climate.onebuilding.org/WMO_Region_7_Antarctica/ATA_Antarctica/ATA_USA_U-Wisc-Gill.AWS-Ross.Ice.Shelf.893760_TMYx.2007-2021.zip")</f>
        <v>https://climate.onebuilding.org/WMO_Region_7_Antarctica/ATA_Antarctica/ATA_USA_U-Wisc-Gill.AWS-Ross.Ice.Shelf.893760_TMYx.2007-2021.zip</v>
      </c>
    </row>
    <row r="152" spans="1:10" x14ac:dyDescent="0.25">
      <c r="A152" t="s">
        <v>10</v>
      </c>
      <c r="B152" t="s">
        <v>25</v>
      </c>
      <c r="C152" t="s">
        <v>97</v>
      </c>
      <c r="D152">
        <v>893760</v>
      </c>
      <c r="E152" t="s">
        <v>14</v>
      </c>
      <c r="F152">
        <v>-79.831000000000003</v>
      </c>
      <c r="G152">
        <v>-178.54</v>
      </c>
      <c r="H152">
        <v>-12</v>
      </c>
      <c r="I152">
        <v>54</v>
      </c>
      <c r="J152" t="str">
        <f>HYPERLINK("https://climate.onebuilding.org/WMO_Region_7_Antarctica/ATA_Antarctica/ATA_USA_U-Wisc-Gill.AWS-Ross.Ice.Shelf.893760_TMYx.2009-2023.zip")</f>
        <v>https://climate.onebuilding.org/WMO_Region_7_Antarctica/ATA_Antarctica/ATA_USA_U-Wisc-Gill.AWS-Ross.Ice.Shelf.893760_TMYx.2009-2023.zip</v>
      </c>
    </row>
    <row r="153" spans="1:10" x14ac:dyDescent="0.25">
      <c r="A153" t="s">
        <v>10</v>
      </c>
      <c r="B153" t="s">
        <v>25</v>
      </c>
      <c r="C153" t="s">
        <v>97</v>
      </c>
      <c r="D153">
        <v>893760</v>
      </c>
      <c r="E153" t="s">
        <v>14</v>
      </c>
      <c r="F153">
        <v>-79.831000000000003</v>
      </c>
      <c r="G153">
        <v>-178.54</v>
      </c>
      <c r="H153">
        <v>-12</v>
      </c>
      <c r="I153">
        <v>54</v>
      </c>
      <c r="J153" t="str">
        <f>HYPERLINK("https://climate.onebuilding.org/WMO_Region_7_Antarctica/ATA_Antarctica/ATA_USA_U-Wisc-Gill.AWS-Ross.Ice.Shelf.893760_TMYx.zip")</f>
        <v>https://climate.onebuilding.org/WMO_Region_7_Antarctica/ATA_Antarctica/ATA_USA_U-Wisc-Gill.AWS-Ross.Ice.Shelf.893760_TMYx.zip</v>
      </c>
    </row>
    <row r="154" spans="1:10" x14ac:dyDescent="0.25">
      <c r="A154" t="s">
        <v>10</v>
      </c>
      <c r="B154" t="s">
        <v>25</v>
      </c>
      <c r="C154" t="s">
        <v>98</v>
      </c>
      <c r="D154">
        <v>893770</v>
      </c>
      <c r="E154" t="s">
        <v>14</v>
      </c>
      <c r="F154">
        <v>-82.474999999999994</v>
      </c>
      <c r="G154">
        <v>-174.58699999999999</v>
      </c>
      <c r="H154">
        <v>-12</v>
      </c>
      <c r="I154">
        <v>38</v>
      </c>
      <c r="J154" t="str">
        <f>HYPERLINK("https://climate.onebuilding.org/WMO_Region_7_Antarctica/ATA_Antarctica/ATA_USA_U-Wisc-Lettau.AWS-Ross.Ice.Shelf.893770_TMYx.2007-2021.zip")</f>
        <v>https://climate.onebuilding.org/WMO_Region_7_Antarctica/ATA_Antarctica/ATA_USA_U-Wisc-Lettau.AWS-Ross.Ice.Shelf.893770_TMYx.2007-2021.zip</v>
      </c>
    </row>
    <row r="155" spans="1:10" x14ac:dyDescent="0.25">
      <c r="A155" t="s">
        <v>10</v>
      </c>
      <c r="B155" t="s">
        <v>25</v>
      </c>
      <c r="C155" t="s">
        <v>98</v>
      </c>
      <c r="D155">
        <v>893770</v>
      </c>
      <c r="E155" t="s">
        <v>14</v>
      </c>
      <c r="F155">
        <v>-82.474999999999994</v>
      </c>
      <c r="G155">
        <v>-174.58699999999999</v>
      </c>
      <c r="H155">
        <v>-12</v>
      </c>
      <c r="I155">
        <v>38</v>
      </c>
      <c r="J155" t="str">
        <f>HYPERLINK("https://climate.onebuilding.org/WMO_Region_7_Antarctica/ATA_Antarctica/ATA_USA_U-Wisc-Lettau.AWS-Ross.Ice.Shelf.893770_TMYx.2009-2023.zip")</f>
        <v>https://climate.onebuilding.org/WMO_Region_7_Antarctica/ATA_Antarctica/ATA_USA_U-Wisc-Lettau.AWS-Ross.Ice.Shelf.893770_TMYx.2009-2023.zip</v>
      </c>
    </row>
    <row r="156" spans="1:10" x14ac:dyDescent="0.25">
      <c r="A156" t="s">
        <v>10</v>
      </c>
      <c r="B156" t="s">
        <v>25</v>
      </c>
      <c r="C156" t="s">
        <v>98</v>
      </c>
      <c r="D156">
        <v>893770</v>
      </c>
      <c r="E156" t="s">
        <v>14</v>
      </c>
      <c r="F156">
        <v>-82.474999999999994</v>
      </c>
      <c r="G156">
        <v>-174.58699999999999</v>
      </c>
      <c r="H156">
        <v>-12</v>
      </c>
      <c r="I156">
        <v>38</v>
      </c>
      <c r="J156" t="str">
        <f>HYPERLINK("https://climate.onebuilding.org/WMO_Region_7_Antarctica/ATA_Antarctica/ATA_USA_U-Wisc-Lettau.AWS-Ross.Ice.Shelf.893770_TMYx.zip")</f>
        <v>https://climate.onebuilding.org/WMO_Region_7_Antarctica/ATA_Antarctica/ATA_USA_U-Wisc-Lettau.AWS-Ross.Ice.Shelf.893770_TMYx.zip</v>
      </c>
    </row>
    <row r="157" spans="1:10" x14ac:dyDescent="0.25">
      <c r="A157" t="s">
        <v>10</v>
      </c>
      <c r="B157" t="s">
        <v>99</v>
      </c>
      <c r="C157" t="s">
        <v>100</v>
      </c>
      <c r="D157">
        <v>895040</v>
      </c>
      <c r="E157" t="s">
        <v>101</v>
      </c>
      <c r="F157">
        <v>-72.011700000000005</v>
      </c>
      <c r="G157">
        <v>2.5352000000000001</v>
      </c>
      <c r="H157">
        <v>0</v>
      </c>
      <c r="I157">
        <v>1275</v>
      </c>
      <c r="J157" t="str">
        <f>HYPERLINK("https://climate.onebuilding.org/WMO_Region_7_Antarctica/ATA_Antarctica/ATA_NOR_Troll.Research.Stn.895040_TMYx.2004-2018.zip")</f>
        <v>https://climate.onebuilding.org/WMO_Region_7_Antarctica/ATA_Antarctica/ATA_NOR_Troll.Research.Stn.895040_TMYx.2004-2018.zip</v>
      </c>
    </row>
    <row r="158" spans="1:10" x14ac:dyDescent="0.25">
      <c r="A158" t="s">
        <v>10</v>
      </c>
      <c r="B158" t="s">
        <v>99</v>
      </c>
      <c r="C158" t="s">
        <v>100</v>
      </c>
      <c r="D158">
        <v>895040</v>
      </c>
      <c r="E158" t="s">
        <v>14</v>
      </c>
      <c r="F158">
        <v>-72.011700000000005</v>
      </c>
      <c r="G158">
        <v>2.5352000000000001</v>
      </c>
      <c r="H158">
        <v>0</v>
      </c>
      <c r="I158">
        <v>1275</v>
      </c>
      <c r="J158" t="str">
        <f>HYPERLINK("https://climate.onebuilding.org/WMO_Region_7_Antarctica/ATA_Antarctica/ATA_NOR_Troll.Research.Stn.895040_TMYx.2007-2021.zip")</f>
        <v>https://climate.onebuilding.org/WMO_Region_7_Antarctica/ATA_Antarctica/ATA_NOR_Troll.Research.Stn.895040_TMYx.2007-2021.zip</v>
      </c>
    </row>
    <row r="159" spans="1:10" x14ac:dyDescent="0.25">
      <c r="A159" t="s">
        <v>10</v>
      </c>
      <c r="B159" t="s">
        <v>99</v>
      </c>
      <c r="C159" t="s">
        <v>100</v>
      </c>
      <c r="D159">
        <v>895040</v>
      </c>
      <c r="E159" t="s">
        <v>14</v>
      </c>
      <c r="F159">
        <v>-72.011700000000005</v>
      </c>
      <c r="G159">
        <v>2.5352000000000001</v>
      </c>
      <c r="H159">
        <v>0</v>
      </c>
      <c r="I159">
        <v>1275</v>
      </c>
      <c r="J159" t="str">
        <f>HYPERLINK("https://climate.onebuilding.org/WMO_Region_7_Antarctica/ATA_Antarctica/ATA_NOR_Troll.Research.Stn.895040_TMYx.2009-2023.zip")</f>
        <v>https://climate.onebuilding.org/WMO_Region_7_Antarctica/ATA_Antarctica/ATA_NOR_Troll.Research.Stn.895040_TMYx.2009-2023.zip</v>
      </c>
    </row>
    <row r="160" spans="1:10" x14ac:dyDescent="0.25">
      <c r="A160" t="s">
        <v>10</v>
      </c>
      <c r="B160" t="s">
        <v>99</v>
      </c>
      <c r="C160" t="s">
        <v>100</v>
      </c>
      <c r="D160">
        <v>895040</v>
      </c>
      <c r="E160" t="s">
        <v>14</v>
      </c>
      <c r="F160">
        <v>-72.011700000000005</v>
      </c>
      <c r="G160">
        <v>2.5352000000000001</v>
      </c>
      <c r="H160">
        <v>0</v>
      </c>
      <c r="I160">
        <v>1275</v>
      </c>
      <c r="J160" t="str">
        <f>HYPERLINK("https://climate.onebuilding.org/WMO_Region_7_Antarctica/ATA_Antarctica/ATA_NOR_Troll.Research.Stn.895040_TMYx.zip")</f>
        <v>https://climate.onebuilding.org/WMO_Region_7_Antarctica/ATA_Antarctica/ATA_NOR_Troll.Research.Stn.895040_TMYx.zip</v>
      </c>
    </row>
    <row r="161" spans="1:10" x14ac:dyDescent="0.25">
      <c r="A161" t="s">
        <v>10</v>
      </c>
      <c r="B161" t="s">
        <v>17</v>
      </c>
      <c r="C161" t="s">
        <v>102</v>
      </c>
      <c r="D161">
        <v>895070</v>
      </c>
      <c r="E161" t="s">
        <v>14</v>
      </c>
      <c r="F161">
        <v>-75.001199999999997</v>
      </c>
      <c r="G161" s="1" t="s">
        <v>103</v>
      </c>
      <c r="H161">
        <v>0</v>
      </c>
      <c r="I161">
        <v>2892</v>
      </c>
      <c r="J161" t="str">
        <f>HYPERLINK("https://climate.onebuilding.org/WMO_Region_7_Antarctica/ATA_Antarctica/ATA_DEU_Kohnen.Research.Stn.895070_TMYx.2007-2021.zip")</f>
        <v>https://climate.onebuilding.org/WMO_Region_7_Antarctica/ATA_Antarctica/ATA_DEU_Kohnen.Research.Stn.895070_TMYx.2007-2021.zip</v>
      </c>
    </row>
    <row r="162" spans="1:10" x14ac:dyDescent="0.25">
      <c r="A162" t="s">
        <v>10</v>
      </c>
      <c r="B162" t="s">
        <v>17</v>
      </c>
      <c r="C162" t="s">
        <v>102</v>
      </c>
      <c r="D162">
        <v>895070</v>
      </c>
      <c r="E162" t="s">
        <v>14</v>
      </c>
      <c r="F162">
        <v>-75.001199999999997</v>
      </c>
      <c r="G162" s="1" t="s">
        <v>103</v>
      </c>
      <c r="H162">
        <v>0</v>
      </c>
      <c r="I162">
        <v>2892</v>
      </c>
      <c r="J162" t="str">
        <f>HYPERLINK("https://climate.onebuilding.org/WMO_Region_7_Antarctica/ATA_Antarctica/ATA_DEU_Kohnen.Research.Stn.895070_TMYx.2009-2023.zip")</f>
        <v>https://climate.onebuilding.org/WMO_Region_7_Antarctica/ATA_Antarctica/ATA_DEU_Kohnen.Research.Stn.895070_TMYx.2009-2023.zip</v>
      </c>
    </row>
    <row r="163" spans="1:10" x14ac:dyDescent="0.25">
      <c r="A163" t="s">
        <v>10</v>
      </c>
      <c r="B163" t="s">
        <v>17</v>
      </c>
      <c r="C163" t="s">
        <v>102</v>
      </c>
      <c r="D163">
        <v>895070</v>
      </c>
      <c r="E163" t="s">
        <v>14</v>
      </c>
      <c r="F163">
        <v>-75.001199999999997</v>
      </c>
      <c r="G163" s="1" t="s">
        <v>103</v>
      </c>
      <c r="H163">
        <v>0</v>
      </c>
      <c r="I163">
        <v>2892</v>
      </c>
      <c r="J163" t="str">
        <f>HYPERLINK("https://climate.onebuilding.org/WMO_Region_7_Antarctica/ATA_Antarctica/ATA_DEU_Kohnen.Research.Stn.895070_TMYx.zip")</f>
        <v>https://climate.onebuilding.org/WMO_Region_7_Antarctica/ATA_Antarctica/ATA_DEU_Kohnen.Research.Stn.895070_TMYx.zip</v>
      </c>
    </row>
    <row r="164" spans="1:10" x14ac:dyDescent="0.25">
      <c r="A164" t="s">
        <v>10</v>
      </c>
      <c r="B164" t="s">
        <v>69</v>
      </c>
      <c r="C164" t="s">
        <v>104</v>
      </c>
      <c r="D164">
        <v>895120</v>
      </c>
      <c r="E164" t="s">
        <v>105</v>
      </c>
      <c r="F164">
        <v>-70.776799999999994</v>
      </c>
      <c r="G164">
        <v>11.8224</v>
      </c>
      <c r="H164">
        <v>1</v>
      </c>
      <c r="I164">
        <v>102</v>
      </c>
      <c r="J164" t="str">
        <f>HYPERLINK("https://climate.onebuilding.org/WMO_Region_7_Antarctica/ATA_Antarctica/ATA_RUS_Novolazarevskaja.Research.Stn.895120_TMYx.2004-2018.zip")</f>
        <v>https://climate.onebuilding.org/WMO_Region_7_Antarctica/ATA_Antarctica/ATA_RUS_Novolazarevskaja.Research.Stn.895120_TMYx.2004-2018.zip</v>
      </c>
    </row>
    <row r="165" spans="1:10" x14ac:dyDescent="0.25">
      <c r="A165" t="s">
        <v>10</v>
      </c>
      <c r="B165" t="s">
        <v>69</v>
      </c>
      <c r="C165" t="s">
        <v>104</v>
      </c>
      <c r="D165">
        <v>895120</v>
      </c>
      <c r="E165" t="s">
        <v>14</v>
      </c>
      <c r="F165">
        <v>-70.776799999999994</v>
      </c>
      <c r="G165">
        <v>11.8224</v>
      </c>
      <c r="H165">
        <v>0</v>
      </c>
      <c r="I165">
        <v>102</v>
      </c>
      <c r="J165" t="str">
        <f>HYPERLINK("https://climate.onebuilding.org/WMO_Region_7_Antarctica/ATA_Antarctica/ATA_RUS_Novolazarevskaja.Research.Stn.895120_TMYx.2007-2021.zip")</f>
        <v>https://climate.onebuilding.org/WMO_Region_7_Antarctica/ATA_Antarctica/ATA_RUS_Novolazarevskaja.Research.Stn.895120_TMYx.2007-2021.zip</v>
      </c>
    </row>
    <row r="166" spans="1:10" x14ac:dyDescent="0.25">
      <c r="A166" t="s">
        <v>10</v>
      </c>
      <c r="B166" t="s">
        <v>69</v>
      </c>
      <c r="C166" t="s">
        <v>104</v>
      </c>
      <c r="D166">
        <v>895120</v>
      </c>
      <c r="E166" t="s">
        <v>14</v>
      </c>
      <c r="F166">
        <v>-70.776799999999994</v>
      </c>
      <c r="G166">
        <v>11.8224</v>
      </c>
      <c r="H166">
        <v>0</v>
      </c>
      <c r="I166">
        <v>102</v>
      </c>
      <c r="J166" t="str">
        <f>HYPERLINK("https://climate.onebuilding.org/WMO_Region_7_Antarctica/ATA_Antarctica/ATA_RUS_Novolazarevskaja.Research.Stn.895120_TMYx.2009-2023.zip")</f>
        <v>https://climate.onebuilding.org/WMO_Region_7_Antarctica/ATA_Antarctica/ATA_RUS_Novolazarevskaja.Research.Stn.895120_TMYx.2009-2023.zip</v>
      </c>
    </row>
    <row r="167" spans="1:10" x14ac:dyDescent="0.25">
      <c r="A167" t="s">
        <v>10</v>
      </c>
      <c r="B167" t="s">
        <v>69</v>
      </c>
      <c r="C167" t="s">
        <v>104</v>
      </c>
      <c r="D167">
        <v>895120</v>
      </c>
      <c r="E167" t="s">
        <v>14</v>
      </c>
      <c r="F167">
        <v>-70.776799999999994</v>
      </c>
      <c r="G167">
        <v>11.8224</v>
      </c>
      <c r="H167">
        <v>0</v>
      </c>
      <c r="I167">
        <v>102</v>
      </c>
      <c r="J167" t="str">
        <f>HYPERLINK("https://climate.onebuilding.org/WMO_Region_7_Antarctica/ATA_Antarctica/ATA_RUS_Novolazarevskaja.Research.Stn.895120_TMYx.zip")</f>
        <v>https://climate.onebuilding.org/WMO_Region_7_Antarctica/ATA_Antarctica/ATA_RUS_Novolazarevskaja.Research.Stn.895120_TMYx.zip</v>
      </c>
    </row>
    <row r="168" spans="1:10" x14ac:dyDescent="0.25">
      <c r="A168" t="s">
        <v>10</v>
      </c>
      <c r="B168" t="s">
        <v>106</v>
      </c>
      <c r="C168" t="s">
        <v>107</v>
      </c>
      <c r="D168">
        <v>895140</v>
      </c>
      <c r="E168" t="s">
        <v>14</v>
      </c>
      <c r="F168">
        <v>-70.742800000000003</v>
      </c>
      <c r="G168">
        <v>11.5875</v>
      </c>
      <c r="H168">
        <v>1</v>
      </c>
      <c r="I168">
        <v>119</v>
      </c>
      <c r="J168" t="str">
        <f>HYPERLINK("https://climate.onebuilding.org/WMO_Region_7_Antarctica/ATA_Antarctica/ATA_IND_Maitri.Research.Stn.895140_TMYx.2007-2021.zip")</f>
        <v>https://climate.onebuilding.org/WMO_Region_7_Antarctica/ATA_Antarctica/ATA_IND_Maitri.Research.Stn.895140_TMYx.2007-2021.zip</v>
      </c>
    </row>
    <row r="169" spans="1:10" x14ac:dyDescent="0.25">
      <c r="A169" t="s">
        <v>10</v>
      </c>
      <c r="B169" t="s">
        <v>106</v>
      </c>
      <c r="C169" t="s">
        <v>107</v>
      </c>
      <c r="D169">
        <v>895140</v>
      </c>
      <c r="E169" t="s">
        <v>14</v>
      </c>
      <c r="F169">
        <v>-70.742800000000003</v>
      </c>
      <c r="G169">
        <v>11.5875</v>
      </c>
      <c r="H169">
        <v>1</v>
      </c>
      <c r="I169">
        <v>119</v>
      </c>
      <c r="J169" t="str">
        <f>HYPERLINK("https://climate.onebuilding.org/WMO_Region_7_Antarctica/ATA_Antarctica/ATA_IND_Maitri.Research.Stn.895140_TMYx.2009-2023.zip")</f>
        <v>https://climate.onebuilding.org/WMO_Region_7_Antarctica/ATA_Antarctica/ATA_IND_Maitri.Research.Stn.895140_TMYx.2009-2023.zip</v>
      </c>
    </row>
    <row r="170" spans="1:10" x14ac:dyDescent="0.25">
      <c r="A170" t="s">
        <v>10</v>
      </c>
      <c r="B170" t="s">
        <v>106</v>
      </c>
      <c r="C170" t="s">
        <v>107</v>
      </c>
      <c r="D170">
        <v>895140</v>
      </c>
      <c r="E170" t="s">
        <v>14</v>
      </c>
      <c r="F170">
        <v>-70.742800000000003</v>
      </c>
      <c r="G170">
        <v>11.5875</v>
      </c>
      <c r="H170">
        <v>1</v>
      </c>
      <c r="I170">
        <v>119</v>
      </c>
      <c r="J170" t="str">
        <f>HYPERLINK("https://climate.onebuilding.org/WMO_Region_7_Antarctica/ATA_Antarctica/ATA_IND_Maitri.Research.Stn.895140_TMYx.zip")</f>
        <v>https://climate.onebuilding.org/WMO_Region_7_Antarctica/ATA_Antarctica/ATA_IND_Maitri.Research.Stn.895140_TMYx.zip</v>
      </c>
    </row>
    <row r="171" spans="1:10" x14ac:dyDescent="0.25">
      <c r="A171" t="s">
        <v>10</v>
      </c>
      <c r="B171" t="s">
        <v>108</v>
      </c>
      <c r="C171" t="s">
        <v>109</v>
      </c>
      <c r="D171">
        <v>895240</v>
      </c>
      <c r="E171" t="s">
        <v>86</v>
      </c>
      <c r="F171">
        <v>-71.525899999999993</v>
      </c>
      <c r="G171">
        <v>24.1114</v>
      </c>
      <c r="H171">
        <v>2</v>
      </c>
      <c r="I171">
        <v>980</v>
      </c>
      <c r="J171" t="str">
        <f>HYPERLINK("https://climate.onebuilding.org/WMO_Region_7_Antarctica/ATA_Antarctica/ATA_JPN_Asuka.Stn-Queen.Maud.Land.895240_TMYx.2007-2021.zip")</f>
        <v>https://climate.onebuilding.org/WMO_Region_7_Antarctica/ATA_Antarctica/ATA_JPN_Asuka.Stn-Queen.Maud.Land.895240_TMYx.2007-2021.zip</v>
      </c>
    </row>
    <row r="172" spans="1:10" x14ac:dyDescent="0.25">
      <c r="A172" t="s">
        <v>10</v>
      </c>
      <c r="B172" t="s">
        <v>108</v>
      </c>
      <c r="C172" t="s">
        <v>109</v>
      </c>
      <c r="D172">
        <v>895240</v>
      </c>
      <c r="E172" t="s">
        <v>86</v>
      </c>
      <c r="F172">
        <v>-71.525899999999993</v>
      </c>
      <c r="G172">
        <v>24.1114</v>
      </c>
      <c r="H172">
        <v>2</v>
      </c>
      <c r="I172">
        <v>980</v>
      </c>
      <c r="J172" t="str">
        <f>HYPERLINK("https://climate.onebuilding.org/WMO_Region_7_Antarctica/ATA_Antarctica/ATA_JPN_Asuka.Stn-Queen.Maud.Land.895240_TMYx.2009-2023.zip")</f>
        <v>https://climate.onebuilding.org/WMO_Region_7_Antarctica/ATA_Antarctica/ATA_JPN_Asuka.Stn-Queen.Maud.Land.895240_TMYx.2009-2023.zip</v>
      </c>
    </row>
    <row r="173" spans="1:10" x14ac:dyDescent="0.25">
      <c r="A173" t="s">
        <v>10</v>
      </c>
      <c r="B173" t="s">
        <v>108</v>
      </c>
      <c r="C173" t="s">
        <v>109</v>
      </c>
      <c r="D173">
        <v>895240</v>
      </c>
      <c r="E173" t="s">
        <v>86</v>
      </c>
      <c r="F173">
        <v>-71.525899999999993</v>
      </c>
      <c r="G173">
        <v>24.1114</v>
      </c>
      <c r="H173">
        <v>2</v>
      </c>
      <c r="I173">
        <v>980</v>
      </c>
      <c r="J173" t="str">
        <f>HYPERLINK("https://climate.onebuilding.org/WMO_Region_7_Antarctica/ATA_Antarctica/ATA_JPN_Asuka.Stn-Queen.Maud.Land.895240_TMYx.zip")</f>
        <v>https://climate.onebuilding.org/WMO_Region_7_Antarctica/ATA_Antarctica/ATA_JPN_Asuka.Stn-Queen.Maud.Land.895240_TMYx.zip</v>
      </c>
    </row>
    <row r="174" spans="1:10" x14ac:dyDescent="0.25">
      <c r="A174" t="s">
        <v>10</v>
      </c>
      <c r="B174" t="s">
        <v>108</v>
      </c>
      <c r="C174" t="s">
        <v>110</v>
      </c>
      <c r="D174">
        <v>895320</v>
      </c>
      <c r="E174" t="s">
        <v>111</v>
      </c>
      <c r="F174">
        <v>-69.004400000000004</v>
      </c>
      <c r="G174">
        <v>39.582799999999999</v>
      </c>
      <c r="H174">
        <v>3</v>
      </c>
      <c r="I174">
        <v>21</v>
      </c>
      <c r="J174" t="str">
        <f>HYPERLINK("https://climate.onebuilding.org/WMO_Region_7_Antarctica/ATA_Antarctica/ATA_JPN_Syowa.Stn.895320_TMYx.2004-2018.zip")</f>
        <v>https://climate.onebuilding.org/WMO_Region_7_Antarctica/ATA_Antarctica/ATA_JPN_Syowa.Stn.895320_TMYx.2004-2018.zip</v>
      </c>
    </row>
    <row r="175" spans="1:10" x14ac:dyDescent="0.25">
      <c r="A175" t="s">
        <v>10</v>
      </c>
      <c r="B175" t="s">
        <v>108</v>
      </c>
      <c r="C175" t="s">
        <v>110</v>
      </c>
      <c r="D175">
        <v>895320</v>
      </c>
      <c r="E175" t="s">
        <v>14</v>
      </c>
      <c r="F175">
        <v>-69.004400000000004</v>
      </c>
      <c r="G175">
        <v>39.582799999999999</v>
      </c>
      <c r="H175">
        <v>3</v>
      </c>
      <c r="I175">
        <v>21</v>
      </c>
      <c r="J175" t="str">
        <f>HYPERLINK("https://climate.onebuilding.org/WMO_Region_7_Antarctica/ATA_Antarctica/ATA_JPN_Syowa.Stn.895320_TMYx.2007-2021.zip")</f>
        <v>https://climate.onebuilding.org/WMO_Region_7_Antarctica/ATA_Antarctica/ATA_JPN_Syowa.Stn.895320_TMYx.2007-2021.zip</v>
      </c>
    </row>
    <row r="176" spans="1:10" x14ac:dyDescent="0.25">
      <c r="A176" t="s">
        <v>10</v>
      </c>
      <c r="B176" t="s">
        <v>108</v>
      </c>
      <c r="C176" t="s">
        <v>110</v>
      </c>
      <c r="D176">
        <v>895320</v>
      </c>
      <c r="E176" t="s">
        <v>14</v>
      </c>
      <c r="F176">
        <v>-69.004400000000004</v>
      </c>
      <c r="G176">
        <v>39.582799999999999</v>
      </c>
      <c r="H176">
        <v>3</v>
      </c>
      <c r="I176">
        <v>21</v>
      </c>
      <c r="J176" t="str">
        <f>HYPERLINK("https://climate.onebuilding.org/WMO_Region_7_Antarctica/ATA_Antarctica/ATA_JPN_Syowa.Stn.895320_TMYx.2009-2023.zip")</f>
        <v>https://climate.onebuilding.org/WMO_Region_7_Antarctica/ATA_Antarctica/ATA_JPN_Syowa.Stn.895320_TMYx.2009-2023.zip</v>
      </c>
    </row>
    <row r="177" spans="1:10" x14ac:dyDescent="0.25">
      <c r="A177" t="s">
        <v>10</v>
      </c>
      <c r="B177" t="s">
        <v>108</v>
      </c>
      <c r="C177" t="s">
        <v>110</v>
      </c>
      <c r="D177">
        <v>895320</v>
      </c>
      <c r="E177" t="s">
        <v>14</v>
      </c>
      <c r="F177">
        <v>-69.004400000000004</v>
      </c>
      <c r="G177">
        <v>39.582799999999999</v>
      </c>
      <c r="H177">
        <v>3</v>
      </c>
      <c r="I177">
        <v>21</v>
      </c>
      <c r="J177" t="str">
        <f>HYPERLINK("https://climate.onebuilding.org/WMO_Region_7_Antarctica/ATA_Antarctica/ATA_JPN_Syowa.Stn.895320_TMYx.zip")</f>
        <v>https://climate.onebuilding.org/WMO_Region_7_Antarctica/ATA_Antarctica/ATA_JPN_Syowa.Stn.895320_TMYx.zip</v>
      </c>
    </row>
    <row r="178" spans="1:10" x14ac:dyDescent="0.25">
      <c r="A178" t="s">
        <v>10</v>
      </c>
      <c r="B178" t="s">
        <v>69</v>
      </c>
      <c r="C178" t="s">
        <v>112</v>
      </c>
      <c r="D178">
        <v>895420</v>
      </c>
      <c r="E178" t="s">
        <v>14</v>
      </c>
      <c r="F178">
        <v>-67.665300000000002</v>
      </c>
      <c r="G178">
        <v>45.8384</v>
      </c>
      <c r="H178">
        <v>3</v>
      </c>
      <c r="I178">
        <v>50</v>
      </c>
      <c r="J178" t="str">
        <f>HYPERLINK("https://climate.onebuilding.org/WMO_Region_7_Antarctica/ATA_Antarctica/ATA_RUS_Molodyozhnaya.Research.Stn-Thala.Hills.895420_TMYx.2007-2021.zip")</f>
        <v>https://climate.onebuilding.org/WMO_Region_7_Antarctica/ATA_Antarctica/ATA_RUS_Molodyozhnaya.Research.Stn-Thala.Hills.895420_TMYx.2007-2021.zip</v>
      </c>
    </row>
    <row r="179" spans="1:10" x14ac:dyDescent="0.25">
      <c r="A179" t="s">
        <v>10</v>
      </c>
      <c r="B179" t="s">
        <v>69</v>
      </c>
      <c r="C179" t="s">
        <v>112</v>
      </c>
      <c r="D179">
        <v>895420</v>
      </c>
      <c r="E179" t="s">
        <v>14</v>
      </c>
      <c r="F179">
        <v>-67.665300000000002</v>
      </c>
      <c r="G179">
        <v>45.8384</v>
      </c>
      <c r="H179">
        <v>3</v>
      </c>
      <c r="I179">
        <v>50</v>
      </c>
      <c r="J179" t="str">
        <f>HYPERLINK("https://climate.onebuilding.org/WMO_Region_7_Antarctica/ATA_Antarctica/ATA_RUS_Molodyozhnaya.Research.Stn-Thala.Hills.895420_TMYx.2009-2023.zip")</f>
        <v>https://climate.onebuilding.org/WMO_Region_7_Antarctica/ATA_Antarctica/ATA_RUS_Molodyozhnaya.Research.Stn-Thala.Hills.895420_TMYx.2009-2023.zip</v>
      </c>
    </row>
    <row r="180" spans="1:10" x14ac:dyDescent="0.25">
      <c r="A180" t="s">
        <v>10</v>
      </c>
      <c r="B180" t="s">
        <v>69</v>
      </c>
      <c r="C180" t="s">
        <v>112</v>
      </c>
      <c r="D180">
        <v>895420</v>
      </c>
      <c r="E180" t="s">
        <v>14</v>
      </c>
      <c r="F180">
        <v>-67.665300000000002</v>
      </c>
      <c r="G180">
        <v>45.8384</v>
      </c>
      <c r="H180">
        <v>3</v>
      </c>
      <c r="I180">
        <v>50</v>
      </c>
      <c r="J180" t="str">
        <f>HYPERLINK("https://climate.onebuilding.org/WMO_Region_7_Antarctica/ATA_Antarctica/ATA_RUS_Molodyozhnaya.Research.Stn-Thala.Hills.895420_TMYx.zip")</f>
        <v>https://climate.onebuilding.org/WMO_Region_7_Antarctica/ATA_Antarctica/ATA_RUS_Molodyozhnaya.Research.Stn-Thala.Hills.895420_TMYx.zip</v>
      </c>
    </row>
    <row r="181" spans="1:10" x14ac:dyDescent="0.25">
      <c r="A181" t="s">
        <v>10</v>
      </c>
      <c r="B181" t="s">
        <v>113</v>
      </c>
      <c r="C181" t="s">
        <v>114</v>
      </c>
      <c r="D181">
        <v>895640</v>
      </c>
      <c r="E181" t="s">
        <v>115</v>
      </c>
      <c r="F181">
        <v>-67.602199999999996</v>
      </c>
      <c r="G181">
        <v>62.872399999999999</v>
      </c>
      <c r="H181">
        <v>4</v>
      </c>
      <c r="I181">
        <v>16</v>
      </c>
      <c r="J181" t="str">
        <f>HYPERLINK("https://climate.onebuilding.org/WMO_Region_7_Antarctica/ATA_Antarctica/ATA_AUS_Mawson.Stn-East.Antarctica.895640_TMYx.2004-2018.zip")</f>
        <v>https://climate.onebuilding.org/WMO_Region_7_Antarctica/ATA_Antarctica/ATA_AUS_Mawson.Stn-East.Antarctica.895640_TMYx.2004-2018.zip</v>
      </c>
    </row>
    <row r="182" spans="1:10" x14ac:dyDescent="0.25">
      <c r="A182" t="s">
        <v>10</v>
      </c>
      <c r="B182" t="s">
        <v>113</v>
      </c>
      <c r="C182" t="s">
        <v>114</v>
      </c>
      <c r="D182">
        <v>895640</v>
      </c>
      <c r="E182" t="s">
        <v>14</v>
      </c>
      <c r="F182">
        <v>-67.602239999999995</v>
      </c>
      <c r="G182">
        <v>62.872419999999998</v>
      </c>
      <c r="H182">
        <v>5</v>
      </c>
      <c r="I182">
        <v>16</v>
      </c>
      <c r="J182" t="str">
        <f>HYPERLINK("https://climate.onebuilding.org/WMO_Region_7_Antarctica/ATA_Antarctica/ATA_AUS_Mawson.Stn-East.Antarctica.895640_TMYx.2007-2021.zip")</f>
        <v>https://climate.onebuilding.org/WMO_Region_7_Antarctica/ATA_Antarctica/ATA_AUS_Mawson.Stn-East.Antarctica.895640_TMYx.2007-2021.zip</v>
      </c>
    </row>
    <row r="183" spans="1:10" x14ac:dyDescent="0.25">
      <c r="A183" t="s">
        <v>10</v>
      </c>
      <c r="B183" t="s">
        <v>113</v>
      </c>
      <c r="C183" t="s">
        <v>114</v>
      </c>
      <c r="D183">
        <v>895640</v>
      </c>
      <c r="E183" t="s">
        <v>14</v>
      </c>
      <c r="F183">
        <v>-67.602239999999995</v>
      </c>
      <c r="G183">
        <v>62.872419999999998</v>
      </c>
      <c r="H183">
        <v>5</v>
      </c>
      <c r="I183">
        <v>16</v>
      </c>
      <c r="J183" t="str">
        <f>HYPERLINK("https://climate.onebuilding.org/WMO_Region_7_Antarctica/ATA_Antarctica/ATA_AUS_Mawson.Stn-East.Antarctica.895640_TMYx.2009-2023.zip")</f>
        <v>https://climate.onebuilding.org/WMO_Region_7_Antarctica/ATA_Antarctica/ATA_AUS_Mawson.Stn-East.Antarctica.895640_TMYx.2009-2023.zip</v>
      </c>
    </row>
    <row r="184" spans="1:10" x14ac:dyDescent="0.25">
      <c r="A184" t="s">
        <v>10</v>
      </c>
      <c r="B184" t="s">
        <v>113</v>
      </c>
      <c r="C184" t="s">
        <v>114</v>
      </c>
      <c r="D184">
        <v>895640</v>
      </c>
      <c r="E184" t="s">
        <v>14</v>
      </c>
      <c r="F184">
        <v>-67.602239999999995</v>
      </c>
      <c r="G184">
        <v>62.872419999999998</v>
      </c>
      <c r="H184">
        <v>5</v>
      </c>
      <c r="I184">
        <v>16</v>
      </c>
      <c r="J184" t="str">
        <f>HYPERLINK("https://climate.onebuilding.org/WMO_Region_7_Antarctica/ATA_Antarctica/ATA_AUS_Mawson.Stn-East.Antarctica.895640_TMYx.zip")</f>
        <v>https://climate.onebuilding.org/WMO_Region_7_Antarctica/ATA_Antarctica/ATA_AUS_Mawson.Stn-East.Antarctica.895640_TMYx.zip</v>
      </c>
    </row>
    <row r="185" spans="1:10" x14ac:dyDescent="0.25">
      <c r="A185" t="s">
        <v>10</v>
      </c>
      <c r="B185" t="s">
        <v>113</v>
      </c>
      <c r="C185" t="s">
        <v>116</v>
      </c>
      <c r="D185">
        <v>895680</v>
      </c>
      <c r="E185" t="s">
        <v>14</v>
      </c>
      <c r="F185">
        <v>-76.05</v>
      </c>
      <c r="G185">
        <v>65.016999999999996</v>
      </c>
      <c r="H185">
        <v>4</v>
      </c>
      <c r="I185">
        <v>2342</v>
      </c>
      <c r="J185" t="str">
        <f>HYPERLINK("https://climate.onebuilding.org/WMO_Region_7_Antarctica/ATA_Antarctica/ATA_AUS_Davis.Lgb.Aws.895680_TMYx.zip")</f>
        <v>https://climate.onebuilding.org/WMO_Region_7_Antarctica/ATA_Antarctica/ATA_AUS_Davis.Lgb.Aws.895680_TMYx.zip</v>
      </c>
    </row>
    <row r="186" spans="1:10" x14ac:dyDescent="0.25">
      <c r="A186" t="s">
        <v>10</v>
      </c>
      <c r="B186" t="s">
        <v>113</v>
      </c>
      <c r="C186" t="s">
        <v>117</v>
      </c>
      <c r="D186">
        <v>895710</v>
      </c>
      <c r="E186" t="s">
        <v>118</v>
      </c>
      <c r="F186">
        <v>-68.5762</v>
      </c>
      <c r="G186">
        <v>77.9696</v>
      </c>
      <c r="H186">
        <v>7</v>
      </c>
      <c r="I186">
        <v>3</v>
      </c>
      <c r="J186" t="str">
        <f>HYPERLINK("https://climate.onebuilding.org/WMO_Region_7_Antarctica/ATA_Antarctica/ATA_AUS_Davis.Stn.895710_TMYx.2004-2018.zip")</f>
        <v>https://climate.onebuilding.org/WMO_Region_7_Antarctica/ATA_Antarctica/ATA_AUS_Davis.Stn.895710_TMYx.2004-2018.zip</v>
      </c>
    </row>
    <row r="187" spans="1:10" x14ac:dyDescent="0.25">
      <c r="A187" t="s">
        <v>10</v>
      </c>
      <c r="B187" t="s">
        <v>113</v>
      </c>
      <c r="C187" t="s">
        <v>117</v>
      </c>
      <c r="D187">
        <v>895710</v>
      </c>
      <c r="E187" t="s">
        <v>14</v>
      </c>
      <c r="F187">
        <v>-68.5762</v>
      </c>
      <c r="G187">
        <v>77.9696</v>
      </c>
      <c r="H187">
        <v>7</v>
      </c>
      <c r="I187">
        <v>3</v>
      </c>
      <c r="J187" t="str">
        <f>HYPERLINK("https://climate.onebuilding.org/WMO_Region_7_Antarctica/ATA_Antarctica/ATA_AUS_Davis.Stn.895710_TMYx.2007-2021.zip")</f>
        <v>https://climate.onebuilding.org/WMO_Region_7_Antarctica/ATA_Antarctica/ATA_AUS_Davis.Stn.895710_TMYx.2007-2021.zip</v>
      </c>
    </row>
    <row r="188" spans="1:10" x14ac:dyDescent="0.25">
      <c r="A188" t="s">
        <v>10</v>
      </c>
      <c r="B188" t="s">
        <v>113</v>
      </c>
      <c r="C188" t="s">
        <v>117</v>
      </c>
      <c r="D188">
        <v>895710</v>
      </c>
      <c r="E188" t="s">
        <v>14</v>
      </c>
      <c r="F188">
        <v>-68.5762</v>
      </c>
      <c r="G188">
        <v>77.9696</v>
      </c>
      <c r="H188">
        <v>7</v>
      </c>
      <c r="I188">
        <v>3</v>
      </c>
      <c r="J188" t="str">
        <f>HYPERLINK("https://climate.onebuilding.org/WMO_Region_7_Antarctica/ATA_Antarctica/ATA_AUS_Davis.Stn.895710_TMYx.2009-2023.zip")</f>
        <v>https://climate.onebuilding.org/WMO_Region_7_Antarctica/ATA_Antarctica/ATA_AUS_Davis.Stn.895710_TMYx.2009-2023.zip</v>
      </c>
    </row>
    <row r="189" spans="1:10" x14ac:dyDescent="0.25">
      <c r="A189" t="s">
        <v>10</v>
      </c>
      <c r="B189" t="s">
        <v>113</v>
      </c>
      <c r="C189" t="s">
        <v>117</v>
      </c>
      <c r="D189">
        <v>895710</v>
      </c>
      <c r="E189" t="s">
        <v>14</v>
      </c>
      <c r="F189">
        <v>-68.5762</v>
      </c>
      <c r="G189">
        <v>77.9696</v>
      </c>
      <c r="H189">
        <v>7</v>
      </c>
      <c r="I189">
        <v>3</v>
      </c>
      <c r="J189" t="str">
        <f>HYPERLINK("https://climate.onebuilding.org/WMO_Region_7_Antarctica/ATA_Antarctica/ATA_AUS_Davis.Stn.895710_TMYx.zip")</f>
        <v>https://climate.onebuilding.org/WMO_Region_7_Antarctica/ATA_Antarctica/ATA_AUS_Davis.Stn.895710_TMYx.zip</v>
      </c>
    </row>
    <row r="190" spans="1:10" x14ac:dyDescent="0.25">
      <c r="A190" t="s">
        <v>10</v>
      </c>
      <c r="B190" t="s">
        <v>69</v>
      </c>
      <c r="C190" t="s">
        <v>119</v>
      </c>
      <c r="D190">
        <v>895740</v>
      </c>
      <c r="E190" t="s">
        <v>120</v>
      </c>
      <c r="F190">
        <v>-69.378399999999999</v>
      </c>
      <c r="G190">
        <v>76.388400000000004</v>
      </c>
      <c r="H190">
        <v>5</v>
      </c>
      <c r="I190">
        <v>15</v>
      </c>
      <c r="J190" t="str">
        <f>HYPERLINK("https://climate.onebuilding.org/WMO_Region_7_Antarctica/ATA_Antarctica/ATA_RUS_Progress.Research.Stn-Prydz.Bay-East.Antarctica.895740_TMYx.2004-2018.zip")</f>
        <v>https://climate.onebuilding.org/WMO_Region_7_Antarctica/ATA_Antarctica/ATA_RUS_Progress.Research.Stn-Prydz.Bay-East.Antarctica.895740_TMYx.2004-2018.zip</v>
      </c>
    </row>
    <row r="191" spans="1:10" x14ac:dyDescent="0.25">
      <c r="A191" t="s">
        <v>10</v>
      </c>
      <c r="B191" t="s">
        <v>69</v>
      </c>
      <c r="C191" t="s">
        <v>119</v>
      </c>
      <c r="D191">
        <v>895740</v>
      </c>
      <c r="E191" t="s">
        <v>14</v>
      </c>
      <c r="F191">
        <v>-69.378399999999999</v>
      </c>
      <c r="G191">
        <v>76.388400000000004</v>
      </c>
      <c r="H191">
        <v>5</v>
      </c>
      <c r="I191">
        <v>15</v>
      </c>
      <c r="J191" t="str">
        <f>HYPERLINK("https://climate.onebuilding.org/WMO_Region_7_Antarctica/ATA_Antarctica/ATA_RUS_Progress.Research.Stn-Prydz.Bay-East.Antarctica.895740_TMYx.2007-2021.zip")</f>
        <v>https://climate.onebuilding.org/WMO_Region_7_Antarctica/ATA_Antarctica/ATA_RUS_Progress.Research.Stn-Prydz.Bay-East.Antarctica.895740_TMYx.2007-2021.zip</v>
      </c>
    </row>
    <row r="192" spans="1:10" x14ac:dyDescent="0.25">
      <c r="A192" t="s">
        <v>10</v>
      </c>
      <c r="B192" t="s">
        <v>69</v>
      </c>
      <c r="C192" t="s">
        <v>119</v>
      </c>
      <c r="D192">
        <v>895740</v>
      </c>
      <c r="E192" t="s">
        <v>14</v>
      </c>
      <c r="F192">
        <v>-69.378399999999999</v>
      </c>
      <c r="G192">
        <v>76.388400000000004</v>
      </c>
      <c r="H192">
        <v>5</v>
      </c>
      <c r="I192">
        <v>15</v>
      </c>
      <c r="J192" t="str">
        <f>HYPERLINK("https://climate.onebuilding.org/WMO_Region_7_Antarctica/ATA_Antarctica/ATA_RUS_Progress.Research.Stn-Prydz.Bay-East.Antarctica.895740_TMYx.2009-2023.zip")</f>
        <v>https://climate.onebuilding.org/WMO_Region_7_Antarctica/ATA_Antarctica/ATA_RUS_Progress.Research.Stn-Prydz.Bay-East.Antarctica.895740_TMYx.2009-2023.zip</v>
      </c>
    </row>
    <row r="193" spans="1:10" x14ac:dyDescent="0.25">
      <c r="A193" t="s">
        <v>10</v>
      </c>
      <c r="B193" t="s">
        <v>69</v>
      </c>
      <c r="C193" t="s">
        <v>119</v>
      </c>
      <c r="D193">
        <v>895740</v>
      </c>
      <c r="E193" t="s">
        <v>14</v>
      </c>
      <c r="F193">
        <v>-69.378399999999999</v>
      </c>
      <c r="G193">
        <v>76.388400000000004</v>
      </c>
      <c r="H193">
        <v>5</v>
      </c>
      <c r="I193">
        <v>15</v>
      </c>
      <c r="J193" t="str">
        <f>HYPERLINK("https://climate.onebuilding.org/WMO_Region_7_Antarctica/ATA_Antarctica/ATA_RUS_Progress.Research.Stn-Prydz.Bay-East.Antarctica.895740_TMYx.zip")</f>
        <v>https://climate.onebuilding.org/WMO_Region_7_Antarctica/ATA_Antarctica/ATA_RUS_Progress.Research.Stn-Prydz.Bay-East.Antarctica.895740_TMYx.zip</v>
      </c>
    </row>
    <row r="194" spans="1:10" x14ac:dyDescent="0.25">
      <c r="A194" t="s">
        <v>10</v>
      </c>
      <c r="B194" t="s">
        <v>113</v>
      </c>
      <c r="C194" t="s">
        <v>121</v>
      </c>
      <c r="D194">
        <v>895760</v>
      </c>
      <c r="E194" t="s">
        <v>14</v>
      </c>
      <c r="F194">
        <v>-70.832999999999998</v>
      </c>
      <c r="G194">
        <v>77.066999999999993</v>
      </c>
      <c r="H194">
        <v>5</v>
      </c>
      <c r="I194">
        <v>1850</v>
      </c>
      <c r="J194" t="str">
        <f>HYPERLINK("https://climate.onebuilding.org/WMO_Region_7_Antarctica/ATA_Antarctica/ATA_AUS_Davis.Lgb.895760_TMYx.zip")</f>
        <v>https://climate.onebuilding.org/WMO_Region_7_Antarctica/ATA_Antarctica/ATA_AUS_Davis.Lgb.895760_TMYx.zip</v>
      </c>
    </row>
    <row r="195" spans="1:10" x14ac:dyDescent="0.25">
      <c r="A195" t="s">
        <v>10</v>
      </c>
      <c r="B195" t="s">
        <v>25</v>
      </c>
      <c r="C195" t="s">
        <v>122</v>
      </c>
      <c r="D195">
        <v>895770</v>
      </c>
      <c r="E195" t="s">
        <v>14</v>
      </c>
      <c r="F195">
        <v>-80.366699999999994</v>
      </c>
      <c r="G195">
        <v>77.349999999999994</v>
      </c>
      <c r="H195">
        <v>5</v>
      </c>
      <c r="I195">
        <v>4084</v>
      </c>
      <c r="J195" t="str">
        <f>HYPERLINK("https://climate.onebuilding.org/WMO_Region_7_Antarctica/ATA_Antarctica/ATA_USA_Dome.Plateau.Dome.A.895770_TMYx.2007-2021.zip")</f>
        <v>https://climate.onebuilding.org/WMO_Region_7_Antarctica/ATA_Antarctica/ATA_USA_Dome.Plateau.Dome.A.895770_TMYx.2007-2021.zip</v>
      </c>
    </row>
    <row r="196" spans="1:10" x14ac:dyDescent="0.25">
      <c r="A196" t="s">
        <v>10</v>
      </c>
      <c r="B196" t="s">
        <v>25</v>
      </c>
      <c r="C196" t="s">
        <v>122</v>
      </c>
      <c r="D196">
        <v>895770</v>
      </c>
      <c r="E196" t="s">
        <v>14</v>
      </c>
      <c r="F196">
        <v>-80.366699999999994</v>
      </c>
      <c r="G196">
        <v>77.349999999999994</v>
      </c>
      <c r="H196">
        <v>5</v>
      </c>
      <c r="I196">
        <v>4084</v>
      </c>
      <c r="J196" t="str">
        <f>HYPERLINK("https://climate.onebuilding.org/WMO_Region_7_Antarctica/ATA_Antarctica/ATA_USA_Dome.Plateau.Dome.A.895770_TMYx.2009-2023.zip")</f>
        <v>https://climate.onebuilding.org/WMO_Region_7_Antarctica/ATA_Antarctica/ATA_USA_Dome.Plateau.Dome.A.895770_TMYx.2009-2023.zip</v>
      </c>
    </row>
    <row r="197" spans="1:10" x14ac:dyDescent="0.25">
      <c r="A197" t="s">
        <v>10</v>
      </c>
      <c r="B197" t="s">
        <v>25</v>
      </c>
      <c r="C197" t="s">
        <v>122</v>
      </c>
      <c r="D197">
        <v>895770</v>
      </c>
      <c r="E197" t="s">
        <v>14</v>
      </c>
      <c r="F197">
        <v>-80.366699999999994</v>
      </c>
      <c r="G197">
        <v>77.349999999999994</v>
      </c>
      <c r="H197">
        <v>5</v>
      </c>
      <c r="I197">
        <v>4084</v>
      </c>
      <c r="J197" t="str">
        <f>HYPERLINK("https://climate.onebuilding.org/WMO_Region_7_Antarctica/ATA_Antarctica/ATA_USA_Dome.Plateau.Dome.A.895770_TMYx.zip")</f>
        <v>https://climate.onebuilding.org/WMO_Region_7_Antarctica/ATA_Antarctica/ATA_USA_Dome.Plateau.Dome.A.895770_TMYx.zip</v>
      </c>
    </row>
    <row r="198" spans="1:10" x14ac:dyDescent="0.25">
      <c r="A198" t="s">
        <v>10</v>
      </c>
      <c r="B198" t="s">
        <v>51</v>
      </c>
      <c r="C198" t="s">
        <v>123</v>
      </c>
      <c r="D198">
        <v>895780</v>
      </c>
      <c r="E198" t="s">
        <v>14</v>
      </c>
      <c r="F198">
        <v>-76.418000000000006</v>
      </c>
      <c r="G198">
        <v>77.03</v>
      </c>
      <c r="H198">
        <v>5</v>
      </c>
      <c r="I198">
        <v>2824</v>
      </c>
      <c r="J198" t="str">
        <f>HYPERLINK("https://climate.onebuilding.org/WMO_Region_7_Antarctica/ATA_Antarctica/ATA_CHN_Dome.Plateau.Eagle.AWS.895780_TMYx.2007-2021.zip")</f>
        <v>https://climate.onebuilding.org/WMO_Region_7_Antarctica/ATA_Antarctica/ATA_CHN_Dome.Plateau.Eagle.AWS.895780_TMYx.2007-2021.zip</v>
      </c>
    </row>
    <row r="199" spans="1:10" x14ac:dyDescent="0.25">
      <c r="A199" t="s">
        <v>10</v>
      </c>
      <c r="B199" t="s">
        <v>51</v>
      </c>
      <c r="C199" t="s">
        <v>123</v>
      </c>
      <c r="D199">
        <v>895780</v>
      </c>
      <c r="E199" t="s">
        <v>14</v>
      </c>
      <c r="F199">
        <v>-76.418000000000006</v>
      </c>
      <c r="G199">
        <v>77.03</v>
      </c>
      <c r="H199">
        <v>5</v>
      </c>
      <c r="I199">
        <v>2824</v>
      </c>
      <c r="J199" t="str">
        <f>HYPERLINK("https://climate.onebuilding.org/WMO_Region_7_Antarctica/ATA_Antarctica/ATA_CHN_Dome.Plateau.Eagle.AWS.895780_TMYx.2009-2023.zip")</f>
        <v>https://climate.onebuilding.org/WMO_Region_7_Antarctica/ATA_Antarctica/ATA_CHN_Dome.Plateau.Eagle.AWS.895780_TMYx.2009-2023.zip</v>
      </c>
    </row>
    <row r="200" spans="1:10" x14ac:dyDescent="0.25">
      <c r="A200" t="s">
        <v>10</v>
      </c>
      <c r="B200" t="s">
        <v>51</v>
      </c>
      <c r="C200" t="s">
        <v>123</v>
      </c>
      <c r="D200">
        <v>895780</v>
      </c>
      <c r="E200" t="s">
        <v>14</v>
      </c>
      <c r="F200">
        <v>-76.418000000000006</v>
      </c>
      <c r="G200">
        <v>77.03</v>
      </c>
      <c r="H200">
        <v>5</v>
      </c>
      <c r="I200">
        <v>2824</v>
      </c>
      <c r="J200" t="str">
        <f>HYPERLINK("https://climate.onebuilding.org/WMO_Region_7_Antarctica/ATA_Antarctica/ATA_CHN_Dome.Plateau.Eagle.AWS.895780_TMYx.zip")</f>
        <v>https://climate.onebuilding.org/WMO_Region_7_Antarctica/ATA_Antarctica/ATA_CHN_Dome.Plateau.Eagle.AWS.895780_TMYx.zip</v>
      </c>
    </row>
    <row r="201" spans="1:10" x14ac:dyDescent="0.25">
      <c r="A201" t="s">
        <v>10</v>
      </c>
      <c r="B201" t="s">
        <v>10</v>
      </c>
      <c r="C201" t="s">
        <v>124</v>
      </c>
      <c r="D201">
        <v>895860</v>
      </c>
      <c r="E201" t="s">
        <v>14</v>
      </c>
      <c r="F201">
        <v>-69.117000000000004</v>
      </c>
      <c r="G201">
        <v>85.983000000000004</v>
      </c>
      <c r="H201">
        <v>6</v>
      </c>
      <c r="I201">
        <v>2078</v>
      </c>
      <c r="J201" t="str">
        <f>HYPERLINK("https://climate.onebuilding.org/ATA_ATA_Mount.Brown.895860_TMYx.2007-2021.zip")</f>
        <v>https://climate.onebuilding.org/ATA_ATA_Mount.Brown.895860_TMYx.2007-2021.zip</v>
      </c>
    </row>
    <row r="202" spans="1:10" x14ac:dyDescent="0.25">
      <c r="A202" t="s">
        <v>10</v>
      </c>
      <c r="B202" t="s">
        <v>10</v>
      </c>
      <c r="C202" t="s">
        <v>124</v>
      </c>
      <c r="D202">
        <v>895860</v>
      </c>
      <c r="E202" t="s">
        <v>14</v>
      </c>
      <c r="F202">
        <v>-69.117000000000004</v>
      </c>
      <c r="G202">
        <v>85.983000000000004</v>
      </c>
      <c r="H202">
        <v>6</v>
      </c>
      <c r="I202">
        <v>2078</v>
      </c>
      <c r="J202" t="str">
        <f>HYPERLINK("https://climate.onebuilding.org/ATA_ATA_Mount.Brown.895860_TMYx.zip")</f>
        <v>https://climate.onebuilding.org/ATA_ATA_Mount.Brown.895860_TMYx.zip</v>
      </c>
    </row>
    <row r="203" spans="1:10" x14ac:dyDescent="0.25">
      <c r="A203" t="s">
        <v>10</v>
      </c>
      <c r="B203" t="s">
        <v>69</v>
      </c>
      <c r="C203" t="s">
        <v>125</v>
      </c>
      <c r="D203">
        <v>895920</v>
      </c>
      <c r="E203" t="s">
        <v>126</v>
      </c>
      <c r="F203">
        <v>-66.553100000000001</v>
      </c>
      <c r="G203">
        <v>93.009699999999995</v>
      </c>
      <c r="H203">
        <v>-4</v>
      </c>
      <c r="I203">
        <v>40</v>
      </c>
      <c r="J203" t="str">
        <f>HYPERLINK("https://climate.onebuilding.org/WMO_Region_7_Antarctica/ATA_Antarctica/ATA_RUS_Mirny.Research.Stn.895920_TMYx.2004-2018.zip")</f>
        <v>https://climate.onebuilding.org/WMO_Region_7_Antarctica/ATA_Antarctica/ATA_RUS_Mirny.Research.Stn.895920_TMYx.2004-2018.zip</v>
      </c>
    </row>
    <row r="204" spans="1:10" x14ac:dyDescent="0.25">
      <c r="A204" t="s">
        <v>10</v>
      </c>
      <c r="B204" t="s">
        <v>69</v>
      </c>
      <c r="C204" t="s">
        <v>125</v>
      </c>
      <c r="D204">
        <v>895920</v>
      </c>
      <c r="E204" t="s">
        <v>14</v>
      </c>
      <c r="F204">
        <v>-66.553100000000001</v>
      </c>
      <c r="G204">
        <v>93.009699999999995</v>
      </c>
      <c r="H204">
        <v>6</v>
      </c>
      <c r="I204">
        <v>40</v>
      </c>
      <c r="J204" t="str">
        <f>HYPERLINK("https://climate.onebuilding.org/WMO_Region_7_Antarctica/ATA_Antarctica/ATA_RUS_Mirny.Research.Stn.895920_TMYx.2007-2021.zip")</f>
        <v>https://climate.onebuilding.org/WMO_Region_7_Antarctica/ATA_Antarctica/ATA_RUS_Mirny.Research.Stn.895920_TMYx.2007-2021.zip</v>
      </c>
    </row>
    <row r="205" spans="1:10" x14ac:dyDescent="0.25">
      <c r="A205" t="s">
        <v>10</v>
      </c>
      <c r="B205" t="s">
        <v>69</v>
      </c>
      <c r="C205" t="s">
        <v>125</v>
      </c>
      <c r="D205">
        <v>895920</v>
      </c>
      <c r="E205" t="s">
        <v>14</v>
      </c>
      <c r="F205">
        <v>-66.553100000000001</v>
      </c>
      <c r="G205">
        <v>93.009699999999995</v>
      </c>
      <c r="H205">
        <v>6</v>
      </c>
      <c r="I205">
        <v>40</v>
      </c>
      <c r="J205" t="str">
        <f>HYPERLINK("https://climate.onebuilding.org/WMO_Region_7_Antarctica/ATA_Antarctica/ATA_RUS_Mirny.Research.Stn.895920_TMYx.2009-2023.zip")</f>
        <v>https://climate.onebuilding.org/WMO_Region_7_Antarctica/ATA_Antarctica/ATA_RUS_Mirny.Research.Stn.895920_TMYx.2009-2023.zip</v>
      </c>
    </row>
    <row r="206" spans="1:10" x14ac:dyDescent="0.25">
      <c r="A206" t="s">
        <v>10</v>
      </c>
      <c r="B206" t="s">
        <v>69</v>
      </c>
      <c r="C206" t="s">
        <v>125</v>
      </c>
      <c r="D206">
        <v>895920</v>
      </c>
      <c r="E206" t="s">
        <v>14</v>
      </c>
      <c r="F206">
        <v>-66.553100000000001</v>
      </c>
      <c r="G206">
        <v>93.009699999999995</v>
      </c>
      <c r="H206">
        <v>6</v>
      </c>
      <c r="I206">
        <v>40</v>
      </c>
      <c r="J206" t="str">
        <f>HYPERLINK("https://climate.onebuilding.org/WMO_Region_7_Antarctica/ATA_Antarctica/ATA_RUS_Mirny.Research.Stn.895920_TMYx.zip")</f>
        <v>https://climate.onebuilding.org/WMO_Region_7_Antarctica/ATA_Antarctica/ATA_RUS_Mirny.Research.Stn.895920_TMYx.zip</v>
      </c>
    </row>
    <row r="207" spans="1:10" x14ac:dyDescent="0.25">
      <c r="A207" t="s">
        <v>10</v>
      </c>
      <c r="B207" t="s">
        <v>69</v>
      </c>
      <c r="C207" t="s">
        <v>127</v>
      </c>
      <c r="D207">
        <v>896060</v>
      </c>
      <c r="E207" t="s">
        <v>128</v>
      </c>
      <c r="F207">
        <v>-78.45</v>
      </c>
      <c r="G207">
        <v>106.867</v>
      </c>
      <c r="H207">
        <v>7</v>
      </c>
      <c r="I207">
        <v>3488</v>
      </c>
      <c r="J207" t="str">
        <f>HYPERLINK("https://climate.onebuilding.org/WMO_Region_7_Antarctica/ATA_Antarctica/ATA_RUS_Vostok.896060_TMYx.2004-2018.zip")</f>
        <v>https://climate.onebuilding.org/WMO_Region_7_Antarctica/ATA_Antarctica/ATA_RUS_Vostok.896060_TMYx.2004-2018.zip</v>
      </c>
    </row>
    <row r="208" spans="1:10" x14ac:dyDescent="0.25">
      <c r="A208" t="s">
        <v>10</v>
      </c>
      <c r="B208" t="s">
        <v>69</v>
      </c>
      <c r="C208" t="s">
        <v>127</v>
      </c>
      <c r="D208">
        <v>896060</v>
      </c>
      <c r="E208" t="s">
        <v>14</v>
      </c>
      <c r="F208">
        <v>-78.45</v>
      </c>
      <c r="G208">
        <v>106.867</v>
      </c>
      <c r="H208">
        <v>7</v>
      </c>
      <c r="I208">
        <v>3488</v>
      </c>
      <c r="J208" t="str">
        <f>HYPERLINK("https://climate.onebuilding.org/WMO_Region_7_Antarctica/ATA_Antarctica/ATA_RUS_Vostok.896060_TMYx.2007-2021.zip")</f>
        <v>https://climate.onebuilding.org/WMO_Region_7_Antarctica/ATA_Antarctica/ATA_RUS_Vostok.896060_TMYx.2007-2021.zip</v>
      </c>
    </row>
    <row r="209" spans="1:10" x14ac:dyDescent="0.25">
      <c r="A209" t="s">
        <v>10</v>
      </c>
      <c r="B209" t="s">
        <v>69</v>
      </c>
      <c r="C209" t="s">
        <v>127</v>
      </c>
      <c r="D209">
        <v>896060</v>
      </c>
      <c r="E209" t="s">
        <v>14</v>
      </c>
      <c r="F209">
        <v>-78.45</v>
      </c>
      <c r="G209">
        <v>106.867</v>
      </c>
      <c r="H209">
        <v>7</v>
      </c>
      <c r="I209">
        <v>3488</v>
      </c>
      <c r="J209" t="str">
        <f>HYPERLINK("https://climate.onebuilding.org/WMO_Region_7_Antarctica/ATA_Antarctica/ATA_RUS_Vostok.896060_TMYx.2009-2023.zip")</f>
        <v>https://climate.onebuilding.org/WMO_Region_7_Antarctica/ATA_Antarctica/ATA_RUS_Vostok.896060_TMYx.2009-2023.zip</v>
      </c>
    </row>
    <row r="210" spans="1:10" x14ac:dyDescent="0.25">
      <c r="A210" t="s">
        <v>10</v>
      </c>
      <c r="B210" t="s">
        <v>69</v>
      </c>
      <c r="C210" t="s">
        <v>127</v>
      </c>
      <c r="D210">
        <v>896060</v>
      </c>
      <c r="E210" t="s">
        <v>14</v>
      </c>
      <c r="F210">
        <v>-78.45</v>
      </c>
      <c r="G210">
        <v>106.867</v>
      </c>
      <c r="H210">
        <v>7</v>
      </c>
      <c r="I210">
        <v>3488</v>
      </c>
      <c r="J210" t="str">
        <f>HYPERLINK("https://climate.onebuilding.org/WMO_Region_7_Antarctica/ATA_Antarctica/ATA_RUS_Vostok.896060_TMYx.zip")</f>
        <v>https://climate.onebuilding.org/WMO_Region_7_Antarctica/ATA_Antarctica/ATA_RUS_Vostok.896060_TMYx.zip</v>
      </c>
    </row>
    <row r="211" spans="1:10" x14ac:dyDescent="0.25">
      <c r="A211" t="s">
        <v>10</v>
      </c>
      <c r="B211" t="s">
        <v>25</v>
      </c>
      <c r="C211" t="s">
        <v>129</v>
      </c>
      <c r="D211">
        <v>896100</v>
      </c>
      <c r="E211" t="s">
        <v>14</v>
      </c>
      <c r="F211">
        <v>-65.7667</v>
      </c>
      <c r="G211">
        <v>113.2167</v>
      </c>
      <c r="H211">
        <v>8</v>
      </c>
      <c r="I211">
        <v>90</v>
      </c>
      <c r="J211" t="str">
        <f>HYPERLINK("https://climate.onebuilding.org/WMO_Region_7_Antarctica/ATA_Antarctica/ATA_USA_Cape.Poinsett.896100_TMYx.2007-2021.zip")</f>
        <v>https://climate.onebuilding.org/WMO_Region_7_Antarctica/ATA_Antarctica/ATA_USA_Cape.Poinsett.896100_TMYx.2007-2021.zip</v>
      </c>
    </row>
    <row r="212" spans="1:10" x14ac:dyDescent="0.25">
      <c r="A212" t="s">
        <v>10</v>
      </c>
      <c r="B212" t="s">
        <v>25</v>
      </c>
      <c r="C212" t="s">
        <v>129</v>
      </c>
      <c r="D212">
        <v>896100</v>
      </c>
      <c r="E212" t="s">
        <v>14</v>
      </c>
      <c r="F212">
        <v>-65.7667</v>
      </c>
      <c r="G212">
        <v>113.2167</v>
      </c>
      <c r="H212">
        <v>8</v>
      </c>
      <c r="I212">
        <v>90</v>
      </c>
      <c r="J212" t="str">
        <f>HYPERLINK("https://climate.onebuilding.org/WMO_Region_7_Antarctica/ATA_Antarctica/ATA_USA_Cape.Poinsett.896100_TMYx.2009-2023.zip")</f>
        <v>https://climate.onebuilding.org/WMO_Region_7_Antarctica/ATA_Antarctica/ATA_USA_Cape.Poinsett.896100_TMYx.2009-2023.zip</v>
      </c>
    </row>
    <row r="213" spans="1:10" x14ac:dyDescent="0.25">
      <c r="A213" t="s">
        <v>10</v>
      </c>
      <c r="B213" t="s">
        <v>25</v>
      </c>
      <c r="C213" t="s">
        <v>129</v>
      </c>
      <c r="D213">
        <v>896100</v>
      </c>
      <c r="E213" t="s">
        <v>14</v>
      </c>
      <c r="F213">
        <v>-65.7667</v>
      </c>
      <c r="G213">
        <v>113.2167</v>
      </c>
      <c r="H213">
        <v>8</v>
      </c>
      <c r="I213">
        <v>90</v>
      </c>
      <c r="J213" t="str">
        <f>HYPERLINK("https://climate.onebuilding.org/WMO_Region_7_Antarctica/ATA_Antarctica/ATA_USA_Cape.Poinsett.896100_TMYx.zip")</f>
        <v>https://climate.onebuilding.org/WMO_Region_7_Antarctica/ATA_Antarctica/ATA_USA_Cape.Poinsett.896100_TMYx.zip</v>
      </c>
    </row>
    <row r="214" spans="1:10" x14ac:dyDescent="0.25">
      <c r="A214" t="s">
        <v>10</v>
      </c>
      <c r="B214" t="s">
        <v>113</v>
      </c>
      <c r="C214" t="s">
        <v>130</v>
      </c>
      <c r="D214">
        <v>896110</v>
      </c>
      <c r="E214" t="s">
        <v>131</v>
      </c>
      <c r="F214">
        <v>-66.282499999999999</v>
      </c>
      <c r="G214">
        <v>110.5266</v>
      </c>
      <c r="H214">
        <v>7</v>
      </c>
      <c r="I214">
        <v>42</v>
      </c>
      <c r="J214" t="str">
        <f>HYPERLINK("https://climate.onebuilding.org/WMO_Region_7_Antarctica/ATA_Antarctica/ATA_AUS_Casey.Research.Stn-Wilkes.Land.896110_TMYx.2004-2018.zip")</f>
        <v>https://climate.onebuilding.org/WMO_Region_7_Antarctica/ATA_Antarctica/ATA_AUS_Casey.Research.Stn-Wilkes.Land.896110_TMYx.2004-2018.zip</v>
      </c>
    </row>
    <row r="215" spans="1:10" x14ac:dyDescent="0.25">
      <c r="A215" t="s">
        <v>10</v>
      </c>
      <c r="B215" t="s">
        <v>113</v>
      </c>
      <c r="C215" t="s">
        <v>130</v>
      </c>
      <c r="D215">
        <v>896110</v>
      </c>
      <c r="E215" t="s">
        <v>14</v>
      </c>
      <c r="F215">
        <v>-66.282499999999999</v>
      </c>
      <c r="G215">
        <v>110.5266</v>
      </c>
      <c r="H215">
        <v>8</v>
      </c>
      <c r="I215">
        <v>42</v>
      </c>
      <c r="J215" t="str">
        <f>HYPERLINK("https://climate.onebuilding.org/WMO_Region_7_Antarctica/ATA_Antarctica/ATA_AUS_Casey.Research.Stn-Wilkes.Land.896110_TMYx.2007-2021.zip")</f>
        <v>https://climate.onebuilding.org/WMO_Region_7_Antarctica/ATA_Antarctica/ATA_AUS_Casey.Research.Stn-Wilkes.Land.896110_TMYx.2007-2021.zip</v>
      </c>
    </row>
    <row r="216" spans="1:10" x14ac:dyDescent="0.25">
      <c r="A216" t="s">
        <v>10</v>
      </c>
      <c r="B216" t="s">
        <v>113</v>
      </c>
      <c r="C216" t="s">
        <v>130</v>
      </c>
      <c r="D216">
        <v>896110</v>
      </c>
      <c r="E216" t="s">
        <v>14</v>
      </c>
      <c r="F216">
        <v>-66.282499999999999</v>
      </c>
      <c r="G216">
        <v>110.5266</v>
      </c>
      <c r="H216">
        <v>8</v>
      </c>
      <c r="I216">
        <v>42</v>
      </c>
      <c r="J216" t="str">
        <f>HYPERLINK("https://climate.onebuilding.org/WMO_Region_7_Antarctica/ATA_Antarctica/ATA_AUS_Casey.Research.Stn-Wilkes.Land.896110_TMYx.2009-2023.zip")</f>
        <v>https://climate.onebuilding.org/WMO_Region_7_Antarctica/ATA_Antarctica/ATA_AUS_Casey.Research.Stn-Wilkes.Land.896110_TMYx.2009-2023.zip</v>
      </c>
    </row>
    <row r="217" spans="1:10" x14ac:dyDescent="0.25">
      <c r="A217" t="s">
        <v>10</v>
      </c>
      <c r="B217" t="s">
        <v>113</v>
      </c>
      <c r="C217" t="s">
        <v>130</v>
      </c>
      <c r="D217">
        <v>896110</v>
      </c>
      <c r="E217" t="s">
        <v>14</v>
      </c>
      <c r="F217">
        <v>-66.282499999999999</v>
      </c>
      <c r="G217">
        <v>110.5266</v>
      </c>
      <c r="H217">
        <v>8</v>
      </c>
      <c r="I217">
        <v>42</v>
      </c>
      <c r="J217" t="str">
        <f>HYPERLINK("https://climate.onebuilding.org/WMO_Region_7_Antarctica/ATA_Antarctica/ATA_AUS_Casey.Research.Stn-Wilkes.Land.896110_TMYx.zip")</f>
        <v>https://climate.onebuilding.org/WMO_Region_7_Antarctica/ATA_Antarctica/ATA_AUS_Casey.Research.Stn-Wilkes.Land.896110_TMYx.zip</v>
      </c>
    </row>
    <row r="218" spans="1:10" x14ac:dyDescent="0.25">
      <c r="A218" t="s">
        <v>10</v>
      </c>
      <c r="B218" t="s">
        <v>113</v>
      </c>
      <c r="C218" t="s">
        <v>132</v>
      </c>
      <c r="D218">
        <v>896140</v>
      </c>
      <c r="E218" t="s">
        <v>14</v>
      </c>
      <c r="F218">
        <v>-66.7</v>
      </c>
      <c r="G218">
        <v>111.5</v>
      </c>
      <c r="H218">
        <v>7</v>
      </c>
      <c r="I218">
        <v>727</v>
      </c>
      <c r="J218" t="str">
        <f>HYPERLINK("https://climate.onebuilding.org/WMO_Region_7_Antarctica/ATA_Antarctica/ATA_AUS_Casey.Upper.Peterson.Runway-Wilkins.Runway.West.896140_TMYx.2007-2021.zip")</f>
        <v>https://climate.onebuilding.org/WMO_Region_7_Antarctica/ATA_Antarctica/ATA_AUS_Casey.Upper.Peterson.Runway-Wilkins.Runway.West.896140_TMYx.2007-2021.zip</v>
      </c>
    </row>
    <row r="219" spans="1:10" x14ac:dyDescent="0.25">
      <c r="A219" t="s">
        <v>10</v>
      </c>
      <c r="B219" t="s">
        <v>113</v>
      </c>
      <c r="C219" t="s">
        <v>132</v>
      </c>
      <c r="D219">
        <v>896140</v>
      </c>
      <c r="E219" t="s">
        <v>14</v>
      </c>
      <c r="F219">
        <v>-66.7</v>
      </c>
      <c r="G219">
        <v>111.5</v>
      </c>
      <c r="H219">
        <v>7</v>
      </c>
      <c r="I219">
        <v>727</v>
      </c>
      <c r="J219" t="str">
        <f>HYPERLINK("https://climate.onebuilding.org/WMO_Region_7_Antarctica/ATA_Antarctica/ATA_AUS_Casey.Upper.Peterson.Runway-Wilkins.Runway.West.896140_TMYx.2009-2023.zip")</f>
        <v>https://climate.onebuilding.org/WMO_Region_7_Antarctica/ATA_Antarctica/ATA_AUS_Casey.Upper.Peterson.Runway-Wilkins.Runway.West.896140_TMYx.2009-2023.zip</v>
      </c>
    </row>
    <row r="220" spans="1:10" x14ac:dyDescent="0.25">
      <c r="A220" t="s">
        <v>10</v>
      </c>
      <c r="B220" t="s">
        <v>113</v>
      </c>
      <c r="C220" t="s">
        <v>132</v>
      </c>
      <c r="D220">
        <v>896140</v>
      </c>
      <c r="E220" t="s">
        <v>14</v>
      </c>
      <c r="F220">
        <v>-66.7</v>
      </c>
      <c r="G220">
        <v>111.5</v>
      </c>
      <c r="H220">
        <v>7</v>
      </c>
      <c r="I220">
        <v>727</v>
      </c>
      <c r="J220" t="str">
        <f>HYPERLINK("https://climate.onebuilding.org/WMO_Region_7_Antarctica/ATA_Antarctica/ATA_AUS_Casey.Upper.Peterson.Runway-Wilkins.Runway.West.896140_TMYx.zip")</f>
        <v>https://climate.onebuilding.org/WMO_Region_7_Antarctica/ATA_Antarctica/ATA_AUS_Casey.Upper.Peterson.Runway-Wilkins.Runway.West.896140_TMYx.zip</v>
      </c>
    </row>
    <row r="221" spans="1:10" x14ac:dyDescent="0.25">
      <c r="A221" t="s">
        <v>10</v>
      </c>
      <c r="B221" t="s">
        <v>10</v>
      </c>
      <c r="C221" t="s">
        <v>133</v>
      </c>
      <c r="D221">
        <v>896150</v>
      </c>
      <c r="E221" t="s">
        <v>14</v>
      </c>
      <c r="F221">
        <v>-66.683000000000007</v>
      </c>
      <c r="G221">
        <v>111.533</v>
      </c>
      <c r="H221">
        <v>7</v>
      </c>
      <c r="I221">
        <v>755</v>
      </c>
      <c r="J221" t="str">
        <f>HYPERLINK("https://climate.onebuilding.org/ATA_ATA_Wilkins.Runway.East.896150_TMYx.2007-2021.zip")</f>
        <v>https://climate.onebuilding.org/ATA_ATA_Wilkins.Runway.East.896150_TMYx.2007-2021.zip</v>
      </c>
    </row>
    <row r="222" spans="1:10" x14ac:dyDescent="0.25">
      <c r="A222" t="s">
        <v>10</v>
      </c>
      <c r="B222" t="s">
        <v>10</v>
      </c>
      <c r="C222" t="s">
        <v>133</v>
      </c>
      <c r="D222">
        <v>896150</v>
      </c>
      <c r="E222" t="s">
        <v>14</v>
      </c>
      <c r="F222">
        <v>-66.683000000000007</v>
      </c>
      <c r="G222">
        <v>111.533</v>
      </c>
      <c r="H222">
        <v>7</v>
      </c>
      <c r="I222">
        <v>755</v>
      </c>
      <c r="J222" t="str">
        <f>HYPERLINK("https://climate.onebuilding.org/ATA_ATA_Wilkins.Runway.East.896150_TMYx.2009-2023.zip")</f>
        <v>https://climate.onebuilding.org/ATA_ATA_Wilkins.Runway.East.896150_TMYx.2009-2023.zip</v>
      </c>
    </row>
    <row r="223" spans="1:10" x14ac:dyDescent="0.25">
      <c r="A223" t="s">
        <v>10</v>
      </c>
      <c r="B223" t="s">
        <v>10</v>
      </c>
      <c r="C223" t="s">
        <v>133</v>
      </c>
      <c r="D223">
        <v>896150</v>
      </c>
      <c r="E223" t="s">
        <v>14</v>
      </c>
      <c r="F223">
        <v>-66.683000000000007</v>
      </c>
      <c r="G223">
        <v>111.533</v>
      </c>
      <c r="H223">
        <v>7</v>
      </c>
      <c r="I223">
        <v>755</v>
      </c>
      <c r="J223" t="str">
        <f>HYPERLINK("https://climate.onebuilding.org/ATA_ATA_Wilkins.Runway.East.896150_TMYx.zip")</f>
        <v>https://climate.onebuilding.org/ATA_ATA_Wilkins.Runway.East.896150_TMYx.zip</v>
      </c>
    </row>
    <row r="224" spans="1:10" x14ac:dyDescent="0.25">
      <c r="A224" t="s">
        <v>10</v>
      </c>
      <c r="B224" t="s">
        <v>134</v>
      </c>
      <c r="C224" t="s">
        <v>135</v>
      </c>
      <c r="D224">
        <v>896250</v>
      </c>
      <c r="E224" t="s">
        <v>14</v>
      </c>
      <c r="F224">
        <v>-75.099999999999994</v>
      </c>
      <c r="G224">
        <v>123.4</v>
      </c>
      <c r="H224">
        <v>8</v>
      </c>
      <c r="I224">
        <v>3233</v>
      </c>
      <c r="J224" t="str">
        <f>HYPERLINK("https://climate.onebuilding.org/WMO_Region_7_Antarctica/ATA_Antarctica/ATA_ITA_Concordia.896250_TMYx.2007-2021.zip")</f>
        <v>https://climate.onebuilding.org/WMO_Region_7_Antarctica/ATA_Antarctica/ATA_ITA_Concordia.896250_TMYx.2007-2021.zip</v>
      </c>
    </row>
    <row r="225" spans="1:10" x14ac:dyDescent="0.25">
      <c r="A225" t="s">
        <v>10</v>
      </c>
      <c r="B225" t="s">
        <v>134</v>
      </c>
      <c r="C225" t="s">
        <v>135</v>
      </c>
      <c r="D225">
        <v>896250</v>
      </c>
      <c r="E225" t="s">
        <v>14</v>
      </c>
      <c r="F225">
        <v>-75.099999999999994</v>
      </c>
      <c r="G225">
        <v>123.4</v>
      </c>
      <c r="H225">
        <v>8</v>
      </c>
      <c r="I225">
        <v>3233</v>
      </c>
      <c r="J225" t="str">
        <f>HYPERLINK("https://climate.onebuilding.org/WMO_Region_7_Antarctica/ATA_Antarctica/ATA_ITA_Concordia.896250_TMYx.2009-2023.zip")</f>
        <v>https://climate.onebuilding.org/WMO_Region_7_Antarctica/ATA_Antarctica/ATA_ITA_Concordia.896250_TMYx.2009-2023.zip</v>
      </c>
    </row>
    <row r="226" spans="1:10" x14ac:dyDescent="0.25">
      <c r="A226" t="s">
        <v>10</v>
      </c>
      <c r="B226" t="s">
        <v>134</v>
      </c>
      <c r="C226" t="s">
        <v>135</v>
      </c>
      <c r="D226">
        <v>896250</v>
      </c>
      <c r="E226" t="s">
        <v>14</v>
      </c>
      <c r="F226">
        <v>-75.099999999999994</v>
      </c>
      <c r="G226">
        <v>123.4</v>
      </c>
      <c r="H226">
        <v>8</v>
      </c>
      <c r="I226">
        <v>3233</v>
      </c>
      <c r="J226" t="str">
        <f>HYPERLINK("https://climate.onebuilding.org/WMO_Region_7_Antarctica/ATA_Antarctica/ATA_ITA_Concordia.896250_TMYx.zip")</f>
        <v>https://climate.onebuilding.org/WMO_Region_7_Antarctica/ATA_Antarctica/ATA_ITA_Concordia.896250_TMYx.zip</v>
      </c>
    </row>
    <row r="227" spans="1:10" x14ac:dyDescent="0.25">
      <c r="A227" t="s">
        <v>10</v>
      </c>
      <c r="B227" t="s">
        <v>136</v>
      </c>
      <c r="C227" t="s">
        <v>137</v>
      </c>
      <c r="D227">
        <v>896420</v>
      </c>
      <c r="E227" t="s">
        <v>138</v>
      </c>
      <c r="F227">
        <v>-66.662800000000004</v>
      </c>
      <c r="G227">
        <v>140.00190000000001</v>
      </c>
      <c r="H227">
        <v>9</v>
      </c>
      <c r="I227">
        <v>202</v>
      </c>
      <c r="J227" t="str">
        <f>HYPERLINK("https://climate.onebuilding.org/WMO_Region_7_Antarctica/ATA_Antarctica/ATA_FRA_Dumont.d-Urville.Stn-Adelie.Land.896420_TMYx.2004-2018.zip")</f>
        <v>https://climate.onebuilding.org/WMO_Region_7_Antarctica/ATA_Antarctica/ATA_FRA_Dumont.d-Urville.Stn-Adelie.Land.896420_TMYx.2004-2018.zip</v>
      </c>
    </row>
    <row r="228" spans="1:10" x14ac:dyDescent="0.25">
      <c r="A228" t="s">
        <v>10</v>
      </c>
      <c r="B228" t="s">
        <v>136</v>
      </c>
      <c r="C228" t="s">
        <v>137</v>
      </c>
      <c r="D228">
        <v>896420</v>
      </c>
      <c r="E228" t="s">
        <v>14</v>
      </c>
      <c r="F228">
        <v>-66.662800000000004</v>
      </c>
      <c r="G228">
        <v>140.00190000000001</v>
      </c>
      <c r="H228">
        <v>10</v>
      </c>
      <c r="I228">
        <v>202</v>
      </c>
      <c r="J228" t="str">
        <f>HYPERLINK("https://climate.onebuilding.org/WMO_Region_7_Antarctica/ATA_Antarctica/ATA_FRA_Dumont.d-Urville.Stn-Adelie.Land.896420_TMYx.2007-2021.zip")</f>
        <v>https://climate.onebuilding.org/WMO_Region_7_Antarctica/ATA_Antarctica/ATA_FRA_Dumont.d-Urville.Stn-Adelie.Land.896420_TMYx.2007-2021.zip</v>
      </c>
    </row>
    <row r="229" spans="1:10" x14ac:dyDescent="0.25">
      <c r="A229" t="s">
        <v>10</v>
      </c>
      <c r="B229" t="s">
        <v>136</v>
      </c>
      <c r="C229" t="s">
        <v>137</v>
      </c>
      <c r="D229">
        <v>896420</v>
      </c>
      <c r="E229" t="s">
        <v>14</v>
      </c>
      <c r="F229">
        <v>-66.662800000000004</v>
      </c>
      <c r="G229">
        <v>140.00190000000001</v>
      </c>
      <c r="H229">
        <v>10</v>
      </c>
      <c r="I229">
        <v>202</v>
      </c>
      <c r="J229" t="str">
        <f>HYPERLINK("https://climate.onebuilding.org/WMO_Region_7_Antarctica/ATA_Antarctica/ATA_FRA_Dumont.d-Urville.Stn-Adelie.Land.896420_TMYx.2009-2023.zip")</f>
        <v>https://climate.onebuilding.org/WMO_Region_7_Antarctica/ATA_Antarctica/ATA_FRA_Dumont.d-Urville.Stn-Adelie.Land.896420_TMYx.2009-2023.zip</v>
      </c>
    </row>
    <row r="230" spans="1:10" x14ac:dyDescent="0.25">
      <c r="A230" t="s">
        <v>10</v>
      </c>
      <c r="B230" t="s">
        <v>136</v>
      </c>
      <c r="C230" t="s">
        <v>137</v>
      </c>
      <c r="D230">
        <v>896420</v>
      </c>
      <c r="E230" t="s">
        <v>14</v>
      </c>
      <c r="F230">
        <v>-66.662800000000004</v>
      </c>
      <c r="G230">
        <v>140.00190000000001</v>
      </c>
      <c r="H230">
        <v>10</v>
      </c>
      <c r="I230">
        <v>202</v>
      </c>
      <c r="J230" t="str">
        <f>HYPERLINK("https://climate.onebuilding.org/WMO_Region_7_Antarctica/ATA_Antarctica/ATA_FRA_Dumont.d-Urville.Stn-Adelie.Land.896420_TMYx.zip")</f>
        <v>https://climate.onebuilding.org/WMO_Region_7_Antarctica/ATA_Antarctica/ATA_FRA_Dumont.d-Urville.Stn-Adelie.Land.896420_TMYx.zip</v>
      </c>
    </row>
    <row r="231" spans="1:10" x14ac:dyDescent="0.25">
      <c r="A231" t="s">
        <v>10</v>
      </c>
      <c r="B231" t="s">
        <v>136</v>
      </c>
      <c r="C231" t="s">
        <v>139</v>
      </c>
      <c r="D231">
        <v>896430</v>
      </c>
      <c r="E231" t="s">
        <v>86</v>
      </c>
      <c r="F231">
        <v>-66.816999999999993</v>
      </c>
      <c r="G231">
        <v>141.38300000000001</v>
      </c>
      <c r="H231">
        <v>9</v>
      </c>
      <c r="I231">
        <v>39</v>
      </c>
      <c r="J231" t="str">
        <f>HYPERLINK("https://climate.onebuilding.org/WMO_Region_7_Antarctica/ATA_Antarctica/ATA_FRA_Port.Martin.896430_TMYx.2007-2021.zip")</f>
        <v>https://climate.onebuilding.org/WMO_Region_7_Antarctica/ATA_Antarctica/ATA_FRA_Port.Martin.896430_TMYx.2007-2021.zip</v>
      </c>
    </row>
    <row r="232" spans="1:10" x14ac:dyDescent="0.25">
      <c r="A232" t="s">
        <v>10</v>
      </c>
      <c r="B232" t="s">
        <v>136</v>
      </c>
      <c r="C232" t="s">
        <v>139</v>
      </c>
      <c r="D232">
        <v>896430</v>
      </c>
      <c r="E232" t="s">
        <v>86</v>
      </c>
      <c r="F232">
        <v>-66.816999999999993</v>
      </c>
      <c r="G232">
        <v>141.38300000000001</v>
      </c>
      <c r="H232">
        <v>9</v>
      </c>
      <c r="I232">
        <v>39</v>
      </c>
      <c r="J232" t="str">
        <f>HYPERLINK("https://climate.onebuilding.org/WMO_Region_7_Antarctica/ATA_Antarctica/ATA_FRA_Port.Martin.896430_TMYx.2009-2023.zip")</f>
        <v>https://climate.onebuilding.org/WMO_Region_7_Antarctica/ATA_Antarctica/ATA_FRA_Port.Martin.896430_TMYx.2009-2023.zip</v>
      </c>
    </row>
    <row r="233" spans="1:10" x14ac:dyDescent="0.25">
      <c r="A233" t="s">
        <v>10</v>
      </c>
      <c r="B233" t="s">
        <v>136</v>
      </c>
      <c r="C233" t="s">
        <v>139</v>
      </c>
      <c r="D233">
        <v>896430</v>
      </c>
      <c r="E233" t="s">
        <v>86</v>
      </c>
      <c r="F233">
        <v>-66.816999999999993</v>
      </c>
      <c r="G233">
        <v>141.38300000000001</v>
      </c>
      <c r="H233">
        <v>9</v>
      </c>
      <c r="I233">
        <v>39</v>
      </c>
      <c r="J233" t="str">
        <f>HYPERLINK("https://climate.onebuilding.org/WMO_Region_7_Antarctica/ATA_Antarctica/ATA_FRA_Port.Martin.896430_TMYx.zip")</f>
        <v>https://climate.onebuilding.org/WMO_Region_7_Antarctica/ATA_Antarctica/ATA_FRA_Port.Martin.896430_TMYx.zip</v>
      </c>
    </row>
    <row r="234" spans="1:10" x14ac:dyDescent="0.25">
      <c r="A234" t="s">
        <v>10</v>
      </c>
      <c r="B234" t="s">
        <v>10</v>
      </c>
      <c r="C234" t="s">
        <v>140</v>
      </c>
      <c r="D234">
        <v>896480</v>
      </c>
      <c r="E234" t="s">
        <v>14</v>
      </c>
      <c r="F234">
        <v>-75.533000000000001</v>
      </c>
      <c r="G234">
        <v>145.86699999999999</v>
      </c>
      <c r="H234">
        <v>10</v>
      </c>
      <c r="I234">
        <v>2509</v>
      </c>
      <c r="J234" t="str">
        <f>HYPERLINK("https://climate.onebuilding.org/ATA_ATA_Mid.Point.896480_TMYx.2007-2021.zip")</f>
        <v>https://climate.onebuilding.org/ATA_ATA_Mid.Point.896480_TMYx.2007-2021.zip</v>
      </c>
    </row>
    <row r="235" spans="1:10" x14ac:dyDescent="0.25">
      <c r="A235" t="s">
        <v>10</v>
      </c>
      <c r="B235" t="s">
        <v>10</v>
      </c>
      <c r="C235" t="s">
        <v>140</v>
      </c>
      <c r="D235">
        <v>896480</v>
      </c>
      <c r="E235" t="s">
        <v>14</v>
      </c>
      <c r="F235">
        <v>-75.533000000000001</v>
      </c>
      <c r="G235">
        <v>145.86699999999999</v>
      </c>
      <c r="H235">
        <v>10</v>
      </c>
      <c r="I235">
        <v>2509</v>
      </c>
      <c r="J235" t="str">
        <f>HYPERLINK("https://climate.onebuilding.org/ATA_ATA_Mid.Point.896480_TMYx.2009-2023.zip")</f>
        <v>https://climate.onebuilding.org/ATA_ATA_Mid.Point.896480_TMYx.2009-2023.zip</v>
      </c>
    </row>
    <row r="236" spans="1:10" x14ac:dyDescent="0.25">
      <c r="A236" t="s">
        <v>10</v>
      </c>
      <c r="B236" t="s">
        <v>10</v>
      </c>
      <c r="C236" t="s">
        <v>140</v>
      </c>
      <c r="D236">
        <v>896480</v>
      </c>
      <c r="E236" t="s">
        <v>14</v>
      </c>
      <c r="F236">
        <v>-75.533000000000001</v>
      </c>
      <c r="G236">
        <v>145.86699999999999</v>
      </c>
      <c r="H236">
        <v>10</v>
      </c>
      <c r="I236">
        <v>2509</v>
      </c>
      <c r="J236" t="str">
        <f>HYPERLINK("https://climate.onebuilding.org/ATA_ATA_Mid.Point.896480_TMYx.zip")</f>
        <v>https://climate.onebuilding.org/ATA_ATA_Mid.Point.896480_TMYx.zip</v>
      </c>
    </row>
    <row r="237" spans="1:10" x14ac:dyDescent="0.25">
      <c r="A237" t="s">
        <v>10</v>
      </c>
      <c r="B237" t="s">
        <v>69</v>
      </c>
      <c r="C237" t="s">
        <v>141</v>
      </c>
      <c r="D237">
        <v>896570</v>
      </c>
      <c r="E237" t="s">
        <v>14</v>
      </c>
      <c r="F237">
        <v>-69.5</v>
      </c>
      <c r="G237">
        <v>159.38300000000001</v>
      </c>
      <c r="H237">
        <v>11</v>
      </c>
      <c r="I237">
        <v>291</v>
      </c>
      <c r="J237" t="str">
        <f>HYPERLINK("https://climate.onebuilding.org/WMO_Region_7_Antarctica/ATA_Antarctica/ATA_RUS_Leningradskaya.896570_TMYx.2007-2021.zip")</f>
        <v>https://climate.onebuilding.org/WMO_Region_7_Antarctica/ATA_Antarctica/ATA_RUS_Leningradskaya.896570_TMYx.2007-2021.zip</v>
      </c>
    </row>
    <row r="238" spans="1:10" x14ac:dyDescent="0.25">
      <c r="A238" t="s">
        <v>10</v>
      </c>
      <c r="B238" t="s">
        <v>69</v>
      </c>
      <c r="C238" t="s">
        <v>141</v>
      </c>
      <c r="D238">
        <v>896570</v>
      </c>
      <c r="E238" t="s">
        <v>14</v>
      </c>
      <c r="F238">
        <v>-69.5</v>
      </c>
      <c r="G238">
        <v>159.38300000000001</v>
      </c>
      <c r="H238">
        <v>11</v>
      </c>
      <c r="I238">
        <v>291</v>
      </c>
      <c r="J238" t="str">
        <f>HYPERLINK("https://climate.onebuilding.org/WMO_Region_7_Antarctica/ATA_Antarctica/ATA_RUS_Leningradskaya.896570_TMYx.2009-2023.zip")</f>
        <v>https://climate.onebuilding.org/WMO_Region_7_Antarctica/ATA_Antarctica/ATA_RUS_Leningradskaya.896570_TMYx.2009-2023.zip</v>
      </c>
    </row>
    <row r="239" spans="1:10" x14ac:dyDescent="0.25">
      <c r="A239" t="s">
        <v>10</v>
      </c>
      <c r="B239" t="s">
        <v>69</v>
      </c>
      <c r="C239" t="s">
        <v>141</v>
      </c>
      <c r="D239">
        <v>896570</v>
      </c>
      <c r="E239" t="s">
        <v>14</v>
      </c>
      <c r="F239">
        <v>-69.5</v>
      </c>
      <c r="G239">
        <v>159.38300000000001</v>
      </c>
      <c r="H239">
        <v>11</v>
      </c>
      <c r="I239">
        <v>291</v>
      </c>
      <c r="J239" t="str">
        <f>HYPERLINK("https://climate.onebuilding.org/WMO_Region_7_Antarctica/ATA_Antarctica/ATA_RUS_Leningradskaya.896570_TMYx.zip")</f>
        <v>https://climate.onebuilding.org/WMO_Region_7_Antarctica/ATA_Antarctica/ATA_RUS_Leningradskaya.896570_TMYx.zip</v>
      </c>
    </row>
    <row r="240" spans="1:10" x14ac:dyDescent="0.25">
      <c r="A240" t="s">
        <v>10</v>
      </c>
      <c r="B240" t="s">
        <v>10</v>
      </c>
      <c r="C240" t="s">
        <v>142</v>
      </c>
      <c r="D240">
        <v>896590</v>
      </c>
      <c r="E240" t="s">
        <v>14</v>
      </c>
      <c r="F240">
        <v>-73.632999999999996</v>
      </c>
      <c r="G240">
        <v>160.65</v>
      </c>
      <c r="H240">
        <v>11</v>
      </c>
      <c r="I240">
        <v>1924</v>
      </c>
      <c r="J240" t="str">
        <f>HYPERLINK("https://climate.onebuilding.org/ATA_ATA_Priestley.Glacier.896590_TMYx.2007-2021.zip")</f>
        <v>https://climate.onebuilding.org/ATA_ATA_Priestley.Glacier.896590_TMYx.2007-2021.zip</v>
      </c>
    </row>
    <row r="241" spans="1:10" x14ac:dyDescent="0.25">
      <c r="A241" t="s">
        <v>10</v>
      </c>
      <c r="B241" t="s">
        <v>10</v>
      </c>
      <c r="C241" t="s">
        <v>142</v>
      </c>
      <c r="D241">
        <v>896590</v>
      </c>
      <c r="E241" t="s">
        <v>14</v>
      </c>
      <c r="F241">
        <v>-73.632999999999996</v>
      </c>
      <c r="G241">
        <v>160.65</v>
      </c>
      <c r="H241">
        <v>11</v>
      </c>
      <c r="I241">
        <v>1924</v>
      </c>
      <c r="J241" t="str">
        <f>HYPERLINK("https://climate.onebuilding.org/ATA_ATA_Priestley.Glacier.896590_TMYx.2009-2023.zip")</f>
        <v>https://climate.onebuilding.org/ATA_ATA_Priestley.Glacier.896590_TMYx.2009-2023.zip</v>
      </c>
    </row>
    <row r="242" spans="1:10" x14ac:dyDescent="0.25">
      <c r="A242" t="s">
        <v>10</v>
      </c>
      <c r="B242" t="s">
        <v>10</v>
      </c>
      <c r="C242" t="s">
        <v>142</v>
      </c>
      <c r="D242">
        <v>896590</v>
      </c>
      <c r="E242" t="s">
        <v>14</v>
      </c>
      <c r="F242">
        <v>-73.632999999999996</v>
      </c>
      <c r="G242">
        <v>160.65</v>
      </c>
      <c r="H242">
        <v>11</v>
      </c>
      <c r="I242">
        <v>1924</v>
      </c>
      <c r="J242" t="str">
        <f>HYPERLINK("https://climate.onebuilding.org/ATA_ATA_Priestley.Glacier.896590_TMYx.zip")</f>
        <v>https://climate.onebuilding.org/ATA_ATA_Priestley.Glacier.896590_TMYx.zip</v>
      </c>
    </row>
    <row r="243" spans="1:10" x14ac:dyDescent="0.25">
      <c r="A243" t="s">
        <v>10</v>
      </c>
      <c r="B243" t="s">
        <v>10</v>
      </c>
      <c r="C243" t="s">
        <v>143</v>
      </c>
      <c r="D243">
        <v>896600</v>
      </c>
      <c r="E243" t="s">
        <v>86</v>
      </c>
      <c r="F243">
        <v>-66.283000000000001</v>
      </c>
      <c r="G243">
        <v>162.333</v>
      </c>
      <c r="H243">
        <v>11</v>
      </c>
      <c r="I243">
        <v>30</v>
      </c>
      <c r="J243" t="str">
        <f>HYPERLINK("https://climate.onebuilding.org/ATA_ATA_Young.Island.896600_TMYx.2007-2021.zip")</f>
        <v>https://climate.onebuilding.org/ATA_ATA_Young.Island.896600_TMYx.2007-2021.zip</v>
      </c>
    </row>
    <row r="244" spans="1:10" x14ac:dyDescent="0.25">
      <c r="A244" t="s">
        <v>10</v>
      </c>
      <c r="B244" t="s">
        <v>10</v>
      </c>
      <c r="C244" t="s">
        <v>143</v>
      </c>
      <c r="D244">
        <v>896600</v>
      </c>
      <c r="E244" t="s">
        <v>86</v>
      </c>
      <c r="F244">
        <v>-66.283000000000001</v>
      </c>
      <c r="G244">
        <v>162.333</v>
      </c>
      <c r="H244">
        <v>11</v>
      </c>
      <c r="I244">
        <v>30</v>
      </c>
      <c r="J244" t="str">
        <f>HYPERLINK("https://climate.onebuilding.org/ATA_ATA_Young.Island.896600_TMYx.2009-2023.zip")</f>
        <v>https://climate.onebuilding.org/ATA_ATA_Young.Island.896600_TMYx.2009-2023.zip</v>
      </c>
    </row>
    <row r="245" spans="1:10" x14ac:dyDescent="0.25">
      <c r="A245" t="s">
        <v>10</v>
      </c>
      <c r="B245" t="s">
        <v>10</v>
      </c>
      <c r="C245" t="s">
        <v>143</v>
      </c>
      <c r="D245">
        <v>896600</v>
      </c>
      <c r="E245" t="s">
        <v>86</v>
      </c>
      <c r="F245">
        <v>-66.283000000000001</v>
      </c>
      <c r="G245">
        <v>162.333</v>
      </c>
      <c r="H245">
        <v>11</v>
      </c>
      <c r="I245">
        <v>30</v>
      </c>
      <c r="J245" t="str">
        <f>HYPERLINK("https://climate.onebuilding.org/ATA_ATA_Young.Island.896600_TMYx.zip")</f>
        <v>https://climate.onebuilding.org/ATA_ATA_Young.Island.896600_TMYx.zip</v>
      </c>
    </row>
    <row r="246" spans="1:10" x14ac:dyDescent="0.25">
      <c r="A246" t="s">
        <v>10</v>
      </c>
      <c r="B246" t="s">
        <v>10</v>
      </c>
      <c r="C246" t="s">
        <v>144</v>
      </c>
      <c r="D246">
        <v>896610</v>
      </c>
      <c r="E246" t="s">
        <v>14</v>
      </c>
      <c r="F246">
        <v>-73.516999999999996</v>
      </c>
      <c r="G246">
        <v>169.75</v>
      </c>
      <c r="H246">
        <v>12</v>
      </c>
      <c r="I246">
        <v>568</v>
      </c>
      <c r="J246" t="str">
        <f>HYPERLINK("https://climate.onebuilding.org/ATA_ATA_Cape.Phillips.896610_TMYx.2007-2021.zip")</f>
        <v>https://climate.onebuilding.org/ATA_ATA_Cape.Phillips.896610_TMYx.2007-2021.zip</v>
      </c>
    </row>
    <row r="247" spans="1:10" x14ac:dyDescent="0.25">
      <c r="A247" t="s">
        <v>10</v>
      </c>
      <c r="B247" t="s">
        <v>10</v>
      </c>
      <c r="C247" t="s">
        <v>144</v>
      </c>
      <c r="D247">
        <v>896610</v>
      </c>
      <c r="E247" t="s">
        <v>14</v>
      </c>
      <c r="F247">
        <v>-73.516999999999996</v>
      </c>
      <c r="G247">
        <v>169.75</v>
      </c>
      <c r="H247">
        <v>12</v>
      </c>
      <c r="I247">
        <v>568</v>
      </c>
      <c r="J247" t="str">
        <f>HYPERLINK("https://climate.onebuilding.org/ATA_ATA_Cape.Phillips.896610_TMYx.2009-2023.zip")</f>
        <v>https://climate.onebuilding.org/ATA_ATA_Cape.Phillips.896610_TMYx.2009-2023.zip</v>
      </c>
    </row>
    <row r="248" spans="1:10" x14ac:dyDescent="0.25">
      <c r="A248" t="s">
        <v>10</v>
      </c>
      <c r="B248" t="s">
        <v>10</v>
      </c>
      <c r="C248" t="s">
        <v>144</v>
      </c>
      <c r="D248">
        <v>896610</v>
      </c>
      <c r="E248" t="s">
        <v>14</v>
      </c>
      <c r="F248">
        <v>-73.516999999999996</v>
      </c>
      <c r="G248">
        <v>169.75</v>
      </c>
      <c r="H248">
        <v>12</v>
      </c>
      <c r="I248">
        <v>568</v>
      </c>
      <c r="J248" t="str">
        <f>HYPERLINK("https://climate.onebuilding.org/ATA_ATA_Cape.Phillips.896610_TMYx.zip")</f>
        <v>https://climate.onebuilding.org/ATA_ATA_Cape.Phillips.896610_TMYx.zip</v>
      </c>
    </row>
    <row r="249" spans="1:10" x14ac:dyDescent="0.25">
      <c r="A249" t="s">
        <v>10</v>
      </c>
      <c r="B249" t="s">
        <v>134</v>
      </c>
      <c r="C249" t="s">
        <v>145</v>
      </c>
      <c r="D249">
        <v>896620</v>
      </c>
      <c r="E249" t="s">
        <v>14</v>
      </c>
      <c r="F249">
        <v>-74.7</v>
      </c>
      <c r="G249">
        <v>164.1</v>
      </c>
      <c r="H249">
        <v>11</v>
      </c>
      <c r="I249">
        <v>92</v>
      </c>
      <c r="J249" t="str">
        <f>HYPERLINK("https://climate.onebuilding.org/WMO_Region_7_Antarctica/ATA_Antarctica/ATA_ITA_Base.Baia.Terra.Nova.896620_TMYx.2007-2021.zip")</f>
        <v>https://climate.onebuilding.org/WMO_Region_7_Antarctica/ATA_Antarctica/ATA_ITA_Base.Baia.Terra.Nova.896620_TMYx.2007-2021.zip</v>
      </c>
    </row>
    <row r="250" spans="1:10" x14ac:dyDescent="0.25">
      <c r="A250" t="s">
        <v>10</v>
      </c>
      <c r="B250" t="s">
        <v>134</v>
      </c>
      <c r="C250" t="s">
        <v>145</v>
      </c>
      <c r="D250">
        <v>896620</v>
      </c>
      <c r="E250" t="s">
        <v>14</v>
      </c>
      <c r="F250">
        <v>-74.7</v>
      </c>
      <c r="G250">
        <v>164.1</v>
      </c>
      <c r="H250">
        <v>11</v>
      </c>
      <c r="I250">
        <v>92</v>
      </c>
      <c r="J250" t="str">
        <f>HYPERLINK("https://climate.onebuilding.org/WMO_Region_7_Antarctica/ATA_Antarctica/ATA_ITA_Base.Baia.Terra.Nova.896620_TMYx.2009-2023.zip")</f>
        <v>https://climate.onebuilding.org/WMO_Region_7_Antarctica/ATA_Antarctica/ATA_ITA_Base.Baia.Terra.Nova.896620_TMYx.2009-2023.zip</v>
      </c>
    </row>
    <row r="251" spans="1:10" x14ac:dyDescent="0.25">
      <c r="A251" t="s">
        <v>10</v>
      </c>
      <c r="B251" t="s">
        <v>134</v>
      </c>
      <c r="C251" t="s">
        <v>145</v>
      </c>
      <c r="D251">
        <v>896620</v>
      </c>
      <c r="E251" t="s">
        <v>14</v>
      </c>
      <c r="F251">
        <v>-74.7</v>
      </c>
      <c r="G251">
        <v>164.1</v>
      </c>
      <c r="H251">
        <v>11</v>
      </c>
      <c r="I251">
        <v>92</v>
      </c>
      <c r="J251" t="str">
        <f>HYPERLINK("https://climate.onebuilding.org/WMO_Region_7_Antarctica/ATA_Antarctica/ATA_ITA_Base.Baia.Terra.Nova.896620_TMYx.zip")</f>
        <v>https://climate.onebuilding.org/WMO_Region_7_Antarctica/ATA_Antarctica/ATA_ITA_Base.Baia.Terra.Nova.896620_TMYx.zip</v>
      </c>
    </row>
    <row r="252" spans="1:10" x14ac:dyDescent="0.25">
      <c r="A252" t="s">
        <v>10</v>
      </c>
      <c r="B252" t="s">
        <v>25</v>
      </c>
      <c r="C252" t="s">
        <v>146</v>
      </c>
      <c r="D252">
        <v>896640</v>
      </c>
      <c r="E252" t="s">
        <v>14</v>
      </c>
      <c r="F252">
        <v>-77.849999999999994</v>
      </c>
      <c r="G252">
        <v>166.667</v>
      </c>
      <c r="H252">
        <v>12</v>
      </c>
      <c r="I252">
        <v>24</v>
      </c>
      <c r="J252" t="str">
        <f>HYPERLINK("https://climate.onebuilding.org/WMO_Region_7_Antarctica/ATA_Antarctica/ATA_USA_Mcmurdo.Stn-Pegasus.Field-Ross.Island.896640_TMYx.2007-2021.zip")</f>
        <v>https://climate.onebuilding.org/WMO_Region_7_Antarctica/ATA_Antarctica/ATA_USA_Mcmurdo.Stn-Pegasus.Field-Ross.Island.896640_TMYx.2007-2021.zip</v>
      </c>
    </row>
    <row r="253" spans="1:10" x14ac:dyDescent="0.25">
      <c r="A253" t="s">
        <v>10</v>
      </c>
      <c r="B253" t="s">
        <v>25</v>
      </c>
      <c r="C253" t="s">
        <v>146</v>
      </c>
      <c r="D253">
        <v>896640</v>
      </c>
      <c r="E253" t="s">
        <v>14</v>
      </c>
      <c r="F253">
        <v>-77.849999999999994</v>
      </c>
      <c r="G253">
        <v>166.667</v>
      </c>
      <c r="H253">
        <v>12</v>
      </c>
      <c r="I253">
        <v>24</v>
      </c>
      <c r="J253" t="str">
        <f>HYPERLINK("https://climate.onebuilding.org/WMO_Region_7_Antarctica/ATA_Antarctica/ATA_USA_Mcmurdo.Stn-Pegasus.Field-Ross.Island.896640_TMYx.2009-2023.zip")</f>
        <v>https://climate.onebuilding.org/WMO_Region_7_Antarctica/ATA_Antarctica/ATA_USA_Mcmurdo.Stn-Pegasus.Field-Ross.Island.896640_TMYx.2009-2023.zip</v>
      </c>
    </row>
    <row r="254" spans="1:10" x14ac:dyDescent="0.25">
      <c r="A254" t="s">
        <v>10</v>
      </c>
      <c r="B254" t="s">
        <v>25</v>
      </c>
      <c r="C254" t="s">
        <v>146</v>
      </c>
      <c r="D254">
        <v>896640</v>
      </c>
      <c r="E254" t="s">
        <v>14</v>
      </c>
      <c r="F254">
        <v>-77.849999999999994</v>
      </c>
      <c r="G254">
        <v>166.667</v>
      </c>
      <c r="H254">
        <v>12</v>
      </c>
      <c r="I254">
        <v>24</v>
      </c>
      <c r="J254" t="str">
        <f>HYPERLINK("https://climate.onebuilding.org/WMO_Region_7_Antarctica/ATA_Antarctica/ATA_USA_Mcmurdo.Stn-Pegasus.Field-Ross.Island.896640_TMYx.zip")</f>
        <v>https://climate.onebuilding.org/WMO_Region_7_Antarctica/ATA_Antarctica/ATA_USA_Mcmurdo.Stn-Pegasus.Field-Ross.Island.896640_TMYx.zip</v>
      </c>
    </row>
    <row r="255" spans="1:10" x14ac:dyDescent="0.25">
      <c r="A255" t="s">
        <v>10</v>
      </c>
      <c r="B255" t="s">
        <v>10</v>
      </c>
      <c r="C255" t="s">
        <v>147</v>
      </c>
      <c r="D255">
        <v>896660</v>
      </c>
      <c r="E255" t="s">
        <v>14</v>
      </c>
      <c r="F255">
        <v>-76.716999999999999</v>
      </c>
      <c r="G255">
        <v>162.96700000000001</v>
      </c>
      <c r="H255">
        <v>12</v>
      </c>
      <c r="I255">
        <v>150</v>
      </c>
      <c r="J255" t="str">
        <f>HYPERLINK("https://climate.onebuilding.org/ATA_ATA_Cape.Ross.896660_TMYx.2007-2021.zip")</f>
        <v>https://climate.onebuilding.org/ATA_ATA_Cape.Ross.896660_TMYx.2007-2021.zip</v>
      </c>
    </row>
    <row r="256" spans="1:10" x14ac:dyDescent="0.25">
      <c r="A256" t="s">
        <v>10</v>
      </c>
      <c r="B256" t="s">
        <v>10</v>
      </c>
      <c r="C256" t="s">
        <v>147</v>
      </c>
      <c r="D256">
        <v>896660</v>
      </c>
      <c r="E256" t="s">
        <v>14</v>
      </c>
      <c r="F256">
        <v>-76.716999999999999</v>
      </c>
      <c r="G256">
        <v>162.96700000000001</v>
      </c>
      <c r="H256">
        <v>12</v>
      </c>
      <c r="I256">
        <v>150</v>
      </c>
      <c r="J256" t="str">
        <f>HYPERLINK("https://climate.onebuilding.org/ATA_ATA_Cape.Ross.896660_TMYx.2009-2023.zip")</f>
        <v>https://climate.onebuilding.org/ATA_ATA_Cape.Ross.896660_TMYx.2009-2023.zip</v>
      </c>
    </row>
    <row r="257" spans="1:10" x14ac:dyDescent="0.25">
      <c r="A257" t="s">
        <v>10</v>
      </c>
      <c r="B257" t="s">
        <v>10</v>
      </c>
      <c r="C257" t="s">
        <v>147</v>
      </c>
      <c r="D257">
        <v>896660</v>
      </c>
      <c r="E257" t="s">
        <v>14</v>
      </c>
      <c r="F257">
        <v>-76.716999999999999</v>
      </c>
      <c r="G257">
        <v>162.96700000000001</v>
      </c>
      <c r="H257">
        <v>12</v>
      </c>
      <c r="I257">
        <v>150</v>
      </c>
      <c r="J257" t="str">
        <f>HYPERLINK("https://climate.onebuilding.org/ATA_ATA_Cape.Ross.896660_TMYx.zip")</f>
        <v>https://climate.onebuilding.org/ATA_ATA_Cape.Ross.896660_TMYx.zip</v>
      </c>
    </row>
    <row r="258" spans="1:10" x14ac:dyDescent="0.25">
      <c r="A258" t="s">
        <v>10</v>
      </c>
      <c r="B258" t="s">
        <v>10</v>
      </c>
      <c r="C258" t="s">
        <v>148</v>
      </c>
      <c r="D258">
        <v>896670</v>
      </c>
      <c r="E258" t="s">
        <v>14</v>
      </c>
      <c r="F258">
        <v>-77.95</v>
      </c>
      <c r="G258">
        <v>166.5</v>
      </c>
      <c r="H258">
        <v>12</v>
      </c>
      <c r="I258">
        <v>10</v>
      </c>
      <c r="J258" t="str">
        <f>HYPERLINK("https://climate.onebuilding.org/ATA_ATA_Pegasus.North.896670_TMYx.2007-2021.zip")</f>
        <v>https://climate.onebuilding.org/ATA_ATA_Pegasus.North.896670_TMYx.2007-2021.zip</v>
      </c>
    </row>
    <row r="259" spans="1:10" x14ac:dyDescent="0.25">
      <c r="A259" t="s">
        <v>10</v>
      </c>
      <c r="B259" t="s">
        <v>10</v>
      </c>
      <c r="C259" t="s">
        <v>148</v>
      </c>
      <c r="D259">
        <v>896670</v>
      </c>
      <c r="E259" t="s">
        <v>14</v>
      </c>
      <c r="F259">
        <v>-77.95</v>
      </c>
      <c r="G259">
        <v>166.5</v>
      </c>
      <c r="H259">
        <v>12</v>
      </c>
      <c r="I259">
        <v>10</v>
      </c>
      <c r="J259" t="str">
        <f>HYPERLINK("https://climate.onebuilding.org/ATA_ATA_Pegasus.North.896670_TMYx.2009-2023.zip")</f>
        <v>https://climate.onebuilding.org/ATA_ATA_Pegasus.North.896670_TMYx.2009-2023.zip</v>
      </c>
    </row>
    <row r="260" spans="1:10" x14ac:dyDescent="0.25">
      <c r="A260" t="s">
        <v>10</v>
      </c>
      <c r="B260" t="s">
        <v>10</v>
      </c>
      <c r="C260" t="s">
        <v>148</v>
      </c>
      <c r="D260">
        <v>896670</v>
      </c>
      <c r="E260" t="s">
        <v>14</v>
      </c>
      <c r="F260">
        <v>-77.95</v>
      </c>
      <c r="G260">
        <v>166.5</v>
      </c>
      <c r="H260">
        <v>12</v>
      </c>
      <c r="I260">
        <v>10</v>
      </c>
      <c r="J260" t="str">
        <f>HYPERLINK("https://climate.onebuilding.org/ATA_ATA_Pegasus.North.896670_TMYx.zip")</f>
        <v>https://climate.onebuilding.org/ATA_ATA_Pegasus.North.896670_TMYx.zip</v>
      </c>
    </row>
    <row r="261" spans="1:10" x14ac:dyDescent="0.25">
      <c r="A261" t="s">
        <v>10</v>
      </c>
      <c r="B261" t="s">
        <v>108</v>
      </c>
      <c r="C261" t="s">
        <v>149</v>
      </c>
      <c r="D261">
        <v>897340</v>
      </c>
      <c r="E261" t="s">
        <v>14</v>
      </c>
      <c r="F261">
        <v>-77.316999999999993</v>
      </c>
      <c r="G261">
        <v>39.700000000000003</v>
      </c>
      <c r="H261">
        <v>3</v>
      </c>
      <c r="I261">
        <v>3810</v>
      </c>
      <c r="J261" t="str">
        <f>HYPERLINK("https://climate.onebuilding.org/WMO_Region_7_Antarctica/ATA_Antarctica/ATA_JPN_Dome.Fuji.897340_TMYx.2007-2021.zip")</f>
        <v>https://climate.onebuilding.org/WMO_Region_7_Antarctica/ATA_Antarctica/ATA_JPN_Dome.Fuji.897340_TMYx.2007-2021.zip</v>
      </c>
    </row>
    <row r="262" spans="1:10" x14ac:dyDescent="0.25">
      <c r="A262" t="s">
        <v>10</v>
      </c>
      <c r="B262" t="s">
        <v>108</v>
      </c>
      <c r="C262" t="s">
        <v>149</v>
      </c>
      <c r="D262">
        <v>897340</v>
      </c>
      <c r="E262" t="s">
        <v>14</v>
      </c>
      <c r="F262">
        <v>-77.316999999999993</v>
      </c>
      <c r="G262">
        <v>39.700000000000003</v>
      </c>
      <c r="H262">
        <v>3</v>
      </c>
      <c r="I262">
        <v>3810</v>
      </c>
      <c r="J262" t="str">
        <f>HYPERLINK("https://climate.onebuilding.org/WMO_Region_7_Antarctica/ATA_Antarctica/ATA_JPN_Dome.Fuji.897340_TMYx.2009-2023.zip")</f>
        <v>https://climate.onebuilding.org/WMO_Region_7_Antarctica/ATA_Antarctica/ATA_JPN_Dome.Fuji.897340_TMYx.2009-2023.zip</v>
      </c>
    </row>
    <row r="263" spans="1:10" x14ac:dyDescent="0.25">
      <c r="A263" t="s">
        <v>10</v>
      </c>
      <c r="B263" t="s">
        <v>108</v>
      </c>
      <c r="C263" t="s">
        <v>149</v>
      </c>
      <c r="D263">
        <v>897340</v>
      </c>
      <c r="E263" t="s">
        <v>14</v>
      </c>
      <c r="F263">
        <v>-77.316999999999993</v>
      </c>
      <c r="G263">
        <v>39.700000000000003</v>
      </c>
      <c r="H263">
        <v>3</v>
      </c>
      <c r="I263">
        <v>3810</v>
      </c>
      <c r="J263" t="str">
        <f>HYPERLINK("https://climate.onebuilding.org/WMO_Region_7_Antarctica/ATA_Antarctica/ATA_JPN_Dome.Fuji.897340_TMYx.zip")</f>
        <v>https://climate.onebuilding.org/WMO_Region_7_Antarctica/ATA_Antarctica/ATA_JPN_Dome.Fuji.897340_TMYx.zip</v>
      </c>
    </row>
    <row r="264" spans="1:10" x14ac:dyDescent="0.25">
      <c r="A264" t="s">
        <v>10</v>
      </c>
      <c r="B264" t="s">
        <v>25</v>
      </c>
      <c r="C264" t="s">
        <v>150</v>
      </c>
      <c r="D264">
        <v>897440</v>
      </c>
      <c r="E264" t="s">
        <v>14</v>
      </c>
      <c r="F264">
        <v>-74.016999999999996</v>
      </c>
      <c r="G264">
        <v>43.05</v>
      </c>
      <c r="H264">
        <v>3</v>
      </c>
      <c r="I264">
        <v>3353</v>
      </c>
      <c r="J264" t="str">
        <f>HYPERLINK("https://climate.onebuilding.org/WMO_Region_7_Antarctica/ATA_Antarctica/ATA_USA_U-Wisc.Relay.Stn.AWS-High.Polar.Plateau.897440_TMYx.2007-2021.zip")</f>
        <v>https://climate.onebuilding.org/WMO_Region_7_Antarctica/ATA_Antarctica/ATA_USA_U-Wisc.Relay.Stn.AWS-High.Polar.Plateau.897440_TMYx.2007-2021.zip</v>
      </c>
    </row>
    <row r="265" spans="1:10" x14ac:dyDescent="0.25">
      <c r="A265" t="s">
        <v>10</v>
      </c>
      <c r="B265" t="s">
        <v>25</v>
      </c>
      <c r="C265" t="s">
        <v>150</v>
      </c>
      <c r="D265">
        <v>897440</v>
      </c>
      <c r="E265" t="s">
        <v>14</v>
      </c>
      <c r="F265">
        <v>-74.016999999999996</v>
      </c>
      <c r="G265">
        <v>43.05</v>
      </c>
      <c r="H265">
        <v>3</v>
      </c>
      <c r="I265">
        <v>3353</v>
      </c>
      <c r="J265" t="str">
        <f>HYPERLINK("https://climate.onebuilding.org/WMO_Region_7_Antarctica/ATA_Antarctica/ATA_USA_U-Wisc.Relay.Stn.AWS-High.Polar.Plateau.897440_TMYx.2009-2023.zip")</f>
        <v>https://climate.onebuilding.org/WMO_Region_7_Antarctica/ATA_Antarctica/ATA_USA_U-Wisc.Relay.Stn.AWS-High.Polar.Plateau.897440_TMYx.2009-2023.zip</v>
      </c>
    </row>
    <row r="266" spans="1:10" x14ac:dyDescent="0.25">
      <c r="A266" t="s">
        <v>10</v>
      </c>
      <c r="B266" t="s">
        <v>25</v>
      </c>
      <c r="C266" t="s">
        <v>150</v>
      </c>
      <c r="D266">
        <v>897440</v>
      </c>
      <c r="E266" t="s">
        <v>14</v>
      </c>
      <c r="F266">
        <v>-74.016999999999996</v>
      </c>
      <c r="G266">
        <v>43.05</v>
      </c>
      <c r="H266">
        <v>3</v>
      </c>
      <c r="I266">
        <v>3353</v>
      </c>
      <c r="J266" t="str">
        <f>HYPERLINK("https://climate.onebuilding.org/WMO_Region_7_Antarctica/ATA_Antarctica/ATA_USA_U-Wisc.Relay.Stn.AWS-High.Polar.Plateau.897440_TMYx.zip")</f>
        <v>https://climate.onebuilding.org/WMO_Region_7_Antarctica/ATA_Antarctica/ATA_USA_U-Wisc.Relay.Stn.AWS-High.Polar.Plateau.897440_TMYx.zip</v>
      </c>
    </row>
    <row r="267" spans="1:10" x14ac:dyDescent="0.25">
      <c r="A267" t="s">
        <v>10</v>
      </c>
      <c r="B267" t="s">
        <v>113</v>
      </c>
      <c r="C267" t="s">
        <v>151</v>
      </c>
      <c r="D267">
        <v>897580</v>
      </c>
      <c r="E267" t="s">
        <v>14</v>
      </c>
      <c r="F267">
        <v>-71.3</v>
      </c>
      <c r="G267">
        <v>59.216999999999999</v>
      </c>
      <c r="H267">
        <v>4</v>
      </c>
      <c r="I267">
        <v>2620</v>
      </c>
      <c r="J267" t="str">
        <f>HYPERLINK("https://climate.onebuilding.org/WMO_Region_7_Antarctica/ATA_Antarctica/ATA_AUS_Mawson.Lgb.Aws.897580_TMYx.zip")</f>
        <v>https://climate.onebuilding.org/WMO_Region_7_Antarctica/ATA_Antarctica/ATA_AUS_Mawson.Lgb.Aws.897580_TMYx.zip</v>
      </c>
    </row>
    <row r="268" spans="1:10" x14ac:dyDescent="0.25">
      <c r="A268" t="s">
        <v>10</v>
      </c>
      <c r="B268" t="s">
        <v>10</v>
      </c>
      <c r="C268" t="s">
        <v>152</v>
      </c>
      <c r="D268">
        <v>897670</v>
      </c>
      <c r="E268" t="s">
        <v>14</v>
      </c>
      <c r="F268">
        <v>-70.900000000000006</v>
      </c>
      <c r="G268">
        <v>69.867000000000004</v>
      </c>
      <c r="H268">
        <v>5</v>
      </c>
      <c r="I268">
        <v>84</v>
      </c>
      <c r="J268" t="str">
        <f>HYPERLINK("https://climate.onebuilding.org/ATA_ATA_Amery.Ice.Shelf.897670_TMYx.2007-2021.zip")</f>
        <v>https://climate.onebuilding.org/ATA_ATA_Amery.Ice.Shelf.897670_TMYx.2007-2021.zip</v>
      </c>
    </row>
    <row r="269" spans="1:10" x14ac:dyDescent="0.25">
      <c r="A269" t="s">
        <v>10</v>
      </c>
      <c r="B269" t="s">
        <v>10</v>
      </c>
      <c r="C269" t="s">
        <v>152</v>
      </c>
      <c r="D269">
        <v>897670</v>
      </c>
      <c r="E269" t="s">
        <v>14</v>
      </c>
      <c r="F269">
        <v>-70.900000000000006</v>
      </c>
      <c r="G269">
        <v>69.867000000000004</v>
      </c>
      <c r="H269">
        <v>5</v>
      </c>
      <c r="I269">
        <v>84</v>
      </c>
      <c r="J269" t="str">
        <f>HYPERLINK("https://climate.onebuilding.org/ATA_ATA_Amery.Ice.Shelf.897670_TMYx.2009-2023.zip")</f>
        <v>https://climate.onebuilding.org/ATA_ATA_Amery.Ice.Shelf.897670_TMYx.2009-2023.zip</v>
      </c>
    </row>
    <row r="270" spans="1:10" x14ac:dyDescent="0.25">
      <c r="A270" t="s">
        <v>10</v>
      </c>
      <c r="B270" t="s">
        <v>10</v>
      </c>
      <c r="C270" t="s">
        <v>152</v>
      </c>
      <c r="D270">
        <v>897670</v>
      </c>
      <c r="E270" t="s">
        <v>14</v>
      </c>
      <c r="F270">
        <v>-70.900000000000006</v>
      </c>
      <c r="G270">
        <v>69.867000000000004</v>
      </c>
      <c r="H270">
        <v>5</v>
      </c>
      <c r="I270">
        <v>84</v>
      </c>
      <c r="J270" t="str">
        <f>HYPERLINK("https://climate.onebuilding.org/ATA_ATA_Amery.Ice.Shelf.897670_TMYx.zip")</f>
        <v>https://climate.onebuilding.org/ATA_ATA_Amery.Ice.Shelf.897670_TMYx.zip</v>
      </c>
    </row>
    <row r="271" spans="1:10" x14ac:dyDescent="0.25">
      <c r="A271" t="s">
        <v>10</v>
      </c>
      <c r="B271" t="s">
        <v>25</v>
      </c>
      <c r="C271" t="s">
        <v>153</v>
      </c>
      <c r="D271">
        <v>897680</v>
      </c>
      <c r="E271" t="s">
        <v>14</v>
      </c>
      <c r="F271">
        <v>-78.55</v>
      </c>
      <c r="G271">
        <v>166.65</v>
      </c>
      <c r="H271">
        <v>11</v>
      </c>
      <c r="I271">
        <v>920</v>
      </c>
      <c r="J271" t="str">
        <f>HYPERLINK("https://climate.onebuilding.org/WMO_Region_7_Antarctica/ATA_Antarctica/ATA_USA_Minna.Bluff-Ross.Island.Vicinity.897680_TMYx.2007-2021.zip")</f>
        <v>https://climate.onebuilding.org/WMO_Region_7_Antarctica/ATA_Antarctica/ATA_USA_Minna.Bluff-Ross.Island.Vicinity.897680_TMYx.2007-2021.zip</v>
      </c>
    </row>
    <row r="272" spans="1:10" x14ac:dyDescent="0.25">
      <c r="A272" t="s">
        <v>10</v>
      </c>
      <c r="B272" t="s">
        <v>25</v>
      </c>
      <c r="C272" t="s">
        <v>153</v>
      </c>
      <c r="D272">
        <v>897680</v>
      </c>
      <c r="E272" t="s">
        <v>14</v>
      </c>
      <c r="F272">
        <v>-78.55</v>
      </c>
      <c r="G272">
        <v>166.65</v>
      </c>
      <c r="H272">
        <v>11</v>
      </c>
      <c r="I272">
        <v>920</v>
      </c>
      <c r="J272" t="str">
        <f>HYPERLINK("https://climate.onebuilding.org/WMO_Region_7_Antarctica/ATA_Antarctica/ATA_USA_Minna.Bluff-Ross.Island.Vicinity.897680_TMYx.2009-2023.zip")</f>
        <v>https://climate.onebuilding.org/WMO_Region_7_Antarctica/ATA_Antarctica/ATA_USA_Minna.Bluff-Ross.Island.Vicinity.897680_TMYx.2009-2023.zip</v>
      </c>
    </row>
    <row r="273" spans="1:10" x14ac:dyDescent="0.25">
      <c r="A273" t="s">
        <v>10</v>
      </c>
      <c r="B273" t="s">
        <v>25</v>
      </c>
      <c r="C273" t="s">
        <v>153</v>
      </c>
      <c r="D273">
        <v>897680</v>
      </c>
      <c r="E273" t="s">
        <v>14</v>
      </c>
      <c r="F273">
        <v>-78.55</v>
      </c>
      <c r="G273">
        <v>166.65</v>
      </c>
      <c r="H273">
        <v>11</v>
      </c>
      <c r="I273">
        <v>920</v>
      </c>
      <c r="J273" t="str">
        <f>HYPERLINK("https://climate.onebuilding.org/WMO_Region_7_Antarctica/ATA_Antarctica/ATA_USA_Minna.Bluff-Ross.Island.Vicinity.897680_TMYx.zip")</f>
        <v>https://climate.onebuilding.org/WMO_Region_7_Antarctica/ATA_Antarctica/ATA_USA_Minna.Bluff-Ross.Island.Vicinity.897680_TMYx.zip</v>
      </c>
    </row>
    <row r="274" spans="1:10" x14ac:dyDescent="0.25">
      <c r="A274" t="s">
        <v>10</v>
      </c>
      <c r="B274" t="s">
        <v>25</v>
      </c>
      <c r="C274" t="s">
        <v>154</v>
      </c>
      <c r="D274">
        <v>897690</v>
      </c>
      <c r="E274" t="s">
        <v>14</v>
      </c>
      <c r="F274">
        <v>-78.394000000000005</v>
      </c>
      <c r="G274">
        <v>168.446</v>
      </c>
      <c r="H274">
        <v>12</v>
      </c>
      <c r="I274">
        <v>41</v>
      </c>
      <c r="J274" t="str">
        <f>HYPERLINK("https://climate.onebuilding.org/WMO_Region_7_Antarctica/ATA_Antarctica/ATA_USA_U-Wisc-Linda.AWS-Ross.Island.Vicinity.897690_TMYx.2007-2021.zip")</f>
        <v>https://climate.onebuilding.org/WMO_Region_7_Antarctica/ATA_Antarctica/ATA_USA_U-Wisc-Linda.AWS-Ross.Island.Vicinity.897690_TMYx.2007-2021.zip</v>
      </c>
    </row>
    <row r="275" spans="1:10" x14ac:dyDescent="0.25">
      <c r="A275" t="s">
        <v>10</v>
      </c>
      <c r="B275" t="s">
        <v>25</v>
      </c>
      <c r="C275" t="s">
        <v>154</v>
      </c>
      <c r="D275">
        <v>897690</v>
      </c>
      <c r="E275" t="s">
        <v>14</v>
      </c>
      <c r="F275">
        <v>-78.394000000000005</v>
      </c>
      <c r="G275">
        <v>168.446</v>
      </c>
      <c r="H275">
        <v>12</v>
      </c>
      <c r="I275">
        <v>41</v>
      </c>
      <c r="J275" t="str">
        <f>HYPERLINK("https://climate.onebuilding.org/WMO_Region_7_Antarctica/ATA_Antarctica/ATA_USA_U-Wisc-Linda.AWS-Ross.Island.Vicinity.897690_TMYx.2009-2023.zip")</f>
        <v>https://climate.onebuilding.org/WMO_Region_7_Antarctica/ATA_Antarctica/ATA_USA_U-Wisc-Linda.AWS-Ross.Island.Vicinity.897690_TMYx.2009-2023.zip</v>
      </c>
    </row>
    <row r="276" spans="1:10" x14ac:dyDescent="0.25">
      <c r="A276" t="s">
        <v>10</v>
      </c>
      <c r="B276" t="s">
        <v>25</v>
      </c>
      <c r="C276" t="s">
        <v>154</v>
      </c>
      <c r="D276">
        <v>897690</v>
      </c>
      <c r="E276" t="s">
        <v>14</v>
      </c>
      <c r="F276">
        <v>-78.394000000000005</v>
      </c>
      <c r="G276">
        <v>168.446</v>
      </c>
      <c r="H276">
        <v>12</v>
      </c>
      <c r="I276">
        <v>41</v>
      </c>
      <c r="J276" t="str">
        <f>HYPERLINK("https://climate.onebuilding.org/WMO_Region_7_Antarctica/ATA_Antarctica/ATA_USA_U-Wisc-Linda.AWS-Ross.Island.Vicinity.897690_TMYx.zip")</f>
        <v>https://climate.onebuilding.org/WMO_Region_7_Antarctica/ATA_Antarctica/ATA_USA_U-Wisc-Linda.AWS-Ross.Island.Vicinity.897690_TMYx.zip</v>
      </c>
    </row>
    <row r="277" spans="1:10" x14ac:dyDescent="0.25">
      <c r="A277" t="s">
        <v>10</v>
      </c>
      <c r="B277" t="s">
        <v>25</v>
      </c>
      <c r="C277" t="s">
        <v>155</v>
      </c>
      <c r="D277">
        <v>897990</v>
      </c>
      <c r="E277" t="s">
        <v>14</v>
      </c>
      <c r="F277">
        <v>-89</v>
      </c>
      <c r="G277">
        <v>90.024000000000001</v>
      </c>
      <c r="H277">
        <v>6</v>
      </c>
      <c r="I277">
        <v>2979</v>
      </c>
      <c r="J277" t="str">
        <f>HYPERLINK("https://climate.onebuilding.org/WMO_Region_7_Antarctica/ATA_Antarctica/ATA_USA_U-Wisc-Nico.AWS-High.Polar.Plateau.897990_TMYx.2007-2021.zip")</f>
        <v>https://climate.onebuilding.org/WMO_Region_7_Antarctica/ATA_Antarctica/ATA_USA_U-Wisc-Nico.AWS-High.Polar.Plateau.897990_TMYx.2007-2021.zip</v>
      </c>
    </row>
    <row r="278" spans="1:10" x14ac:dyDescent="0.25">
      <c r="A278" t="s">
        <v>10</v>
      </c>
      <c r="B278" t="s">
        <v>25</v>
      </c>
      <c r="C278" t="s">
        <v>155</v>
      </c>
      <c r="D278">
        <v>897990</v>
      </c>
      <c r="E278" t="s">
        <v>14</v>
      </c>
      <c r="F278">
        <v>-89</v>
      </c>
      <c r="G278">
        <v>90.024000000000001</v>
      </c>
      <c r="H278">
        <v>6</v>
      </c>
      <c r="I278">
        <v>2979</v>
      </c>
      <c r="J278" t="str">
        <f>HYPERLINK("https://climate.onebuilding.org/WMO_Region_7_Antarctica/ATA_Antarctica/ATA_USA_U-Wisc-Nico.AWS-High.Polar.Plateau.897990_TMYx.2009-2023.zip")</f>
        <v>https://climate.onebuilding.org/WMO_Region_7_Antarctica/ATA_Antarctica/ATA_USA_U-Wisc-Nico.AWS-High.Polar.Plateau.897990_TMYx.2009-2023.zip</v>
      </c>
    </row>
    <row r="279" spans="1:10" x14ac:dyDescent="0.25">
      <c r="A279" t="s">
        <v>10</v>
      </c>
      <c r="B279" t="s">
        <v>25</v>
      </c>
      <c r="C279" t="s">
        <v>155</v>
      </c>
      <c r="D279">
        <v>897990</v>
      </c>
      <c r="E279" t="s">
        <v>14</v>
      </c>
      <c r="F279">
        <v>-89</v>
      </c>
      <c r="G279">
        <v>90.024000000000001</v>
      </c>
      <c r="H279">
        <v>6</v>
      </c>
      <c r="I279">
        <v>2979</v>
      </c>
      <c r="J279" t="str">
        <f>HYPERLINK("https://climate.onebuilding.org/WMO_Region_7_Antarctica/ATA_Antarctica/ATA_USA_U-Wisc-Nico.AWS-High.Polar.Plateau.897990_TMYx.zip")</f>
        <v>https://climate.onebuilding.org/WMO_Region_7_Antarctica/ATA_Antarctica/ATA_USA_U-Wisc-Nico.AWS-High.Polar.Plateau.897990_TMYx.zip</v>
      </c>
    </row>
    <row r="280" spans="1:10" x14ac:dyDescent="0.25">
      <c r="A280" t="s">
        <v>10</v>
      </c>
      <c r="B280" t="s">
        <v>113</v>
      </c>
      <c r="C280" t="s">
        <v>156</v>
      </c>
      <c r="D280">
        <v>898030</v>
      </c>
      <c r="E280" t="s">
        <v>14</v>
      </c>
      <c r="F280">
        <v>-68.5</v>
      </c>
      <c r="G280">
        <v>102.18300000000001</v>
      </c>
      <c r="H280">
        <v>7</v>
      </c>
      <c r="I280">
        <v>2123</v>
      </c>
      <c r="J280" t="str">
        <f>HYPERLINK("https://climate.onebuilding.org/WMO_Region_7_Antarctica/ATA_Antarctica/ATA_AUS_Casey.Traverse.Gf.898030_TMYx.zip")</f>
        <v>https://climate.onebuilding.org/WMO_Region_7_Antarctica/ATA_Antarctica/ATA_AUS_Casey.Traverse.Gf.898030_TMYx.zip</v>
      </c>
    </row>
    <row r="281" spans="1:10" x14ac:dyDescent="0.25">
      <c r="A281" t="s">
        <v>10</v>
      </c>
      <c r="B281" t="s">
        <v>10</v>
      </c>
      <c r="C281" t="s">
        <v>157</v>
      </c>
      <c r="D281">
        <v>898070</v>
      </c>
      <c r="E281" t="s">
        <v>14</v>
      </c>
      <c r="F281">
        <v>-66.55</v>
      </c>
      <c r="G281">
        <v>107.75</v>
      </c>
      <c r="H281">
        <v>7</v>
      </c>
      <c r="I281">
        <v>42</v>
      </c>
      <c r="J281" t="str">
        <f>HYPERLINK("https://climate.onebuilding.org/ATA_ATA_Snyder.Rocks.898070_TMYx.2007-2021.zip")</f>
        <v>https://climate.onebuilding.org/ATA_ATA_Snyder.Rocks.898070_TMYx.2007-2021.zip</v>
      </c>
    </row>
    <row r="282" spans="1:10" x14ac:dyDescent="0.25">
      <c r="A282" t="s">
        <v>10</v>
      </c>
      <c r="B282" t="s">
        <v>10</v>
      </c>
      <c r="C282" t="s">
        <v>157</v>
      </c>
      <c r="D282">
        <v>898070</v>
      </c>
      <c r="E282" t="s">
        <v>14</v>
      </c>
      <c r="F282">
        <v>-66.55</v>
      </c>
      <c r="G282">
        <v>107.75</v>
      </c>
      <c r="H282">
        <v>7</v>
      </c>
      <c r="I282">
        <v>42</v>
      </c>
      <c r="J282" t="str">
        <f>HYPERLINK("https://climate.onebuilding.org/ATA_ATA_Snyder.Rocks.898070_TMYx.2009-2023.zip")</f>
        <v>https://climate.onebuilding.org/ATA_ATA_Snyder.Rocks.898070_TMYx.2009-2023.zip</v>
      </c>
    </row>
    <row r="283" spans="1:10" x14ac:dyDescent="0.25">
      <c r="A283" t="s">
        <v>10</v>
      </c>
      <c r="B283" t="s">
        <v>10</v>
      </c>
      <c r="C283" t="s">
        <v>157</v>
      </c>
      <c r="D283">
        <v>898070</v>
      </c>
      <c r="E283" t="s">
        <v>14</v>
      </c>
      <c r="F283">
        <v>-66.55</v>
      </c>
      <c r="G283">
        <v>107.75</v>
      </c>
      <c r="H283">
        <v>7</v>
      </c>
      <c r="I283">
        <v>42</v>
      </c>
      <c r="J283" t="str">
        <f>HYPERLINK("https://climate.onebuilding.org/ATA_ATA_Snyder.Rocks.898070_TMYx.zip")</f>
        <v>https://climate.onebuilding.org/ATA_ATA_Snyder.Rocks.898070_TMYx.zip</v>
      </c>
    </row>
    <row r="284" spans="1:10" x14ac:dyDescent="0.25">
      <c r="A284" t="s">
        <v>10</v>
      </c>
      <c r="B284" t="s">
        <v>113</v>
      </c>
      <c r="C284" t="s">
        <v>158</v>
      </c>
      <c r="D284">
        <v>898090</v>
      </c>
      <c r="E284" t="s">
        <v>14</v>
      </c>
      <c r="F284">
        <v>-66.283000000000001</v>
      </c>
      <c r="G284">
        <v>110.767</v>
      </c>
      <c r="H284">
        <v>8</v>
      </c>
      <c r="I284">
        <v>375</v>
      </c>
      <c r="J284" t="str">
        <f>HYPERLINK("https://climate.onebuilding.org/WMO_Region_7_Antarctica/ATA_Antarctica/ATA_AUS_Casey.Skiway.South.898090_TMYx.2007-2021.zip")</f>
        <v>https://climate.onebuilding.org/WMO_Region_7_Antarctica/ATA_Antarctica/ATA_AUS_Casey.Skiway.South.898090_TMYx.2007-2021.zip</v>
      </c>
    </row>
    <row r="285" spans="1:10" x14ac:dyDescent="0.25">
      <c r="A285" t="s">
        <v>10</v>
      </c>
      <c r="B285" t="s">
        <v>113</v>
      </c>
      <c r="C285" t="s">
        <v>158</v>
      </c>
      <c r="D285">
        <v>898090</v>
      </c>
      <c r="E285" t="s">
        <v>14</v>
      </c>
      <c r="F285">
        <v>-66.283000000000001</v>
      </c>
      <c r="G285">
        <v>110.767</v>
      </c>
      <c r="H285">
        <v>8</v>
      </c>
      <c r="I285">
        <v>375</v>
      </c>
      <c r="J285" t="str">
        <f>HYPERLINK("https://climate.onebuilding.org/WMO_Region_7_Antarctica/ATA_Antarctica/ATA_AUS_Casey.Skiway.South.898090_TMYx.2009-2023.zip")</f>
        <v>https://climate.onebuilding.org/WMO_Region_7_Antarctica/ATA_Antarctica/ATA_AUS_Casey.Skiway.South.898090_TMYx.2009-2023.zip</v>
      </c>
    </row>
    <row r="286" spans="1:10" x14ac:dyDescent="0.25">
      <c r="A286" t="s">
        <v>10</v>
      </c>
      <c r="B286" t="s">
        <v>113</v>
      </c>
      <c r="C286" t="s">
        <v>158</v>
      </c>
      <c r="D286">
        <v>898090</v>
      </c>
      <c r="E286" t="s">
        <v>14</v>
      </c>
      <c r="F286">
        <v>-66.283000000000001</v>
      </c>
      <c r="G286">
        <v>110.767</v>
      </c>
      <c r="H286">
        <v>8</v>
      </c>
      <c r="I286">
        <v>375</v>
      </c>
      <c r="J286" t="str">
        <f>HYPERLINK("https://climate.onebuilding.org/WMO_Region_7_Antarctica/ATA_Antarctica/ATA_AUS_Casey.Skiway.South.898090_TMYx.zip")</f>
        <v>https://climate.onebuilding.org/WMO_Region_7_Antarctica/ATA_Antarctica/ATA_AUS_Casey.Skiway.South.898090_TMYx.zip</v>
      </c>
    </row>
    <row r="287" spans="1:10" x14ac:dyDescent="0.25">
      <c r="A287" t="s">
        <v>10</v>
      </c>
      <c r="B287" t="s">
        <v>159</v>
      </c>
      <c r="C287" t="s">
        <v>160</v>
      </c>
      <c r="D287">
        <v>898110</v>
      </c>
      <c r="E287" t="s">
        <v>14</v>
      </c>
      <c r="F287">
        <v>-66.733000000000004</v>
      </c>
      <c r="G287">
        <v>112.833</v>
      </c>
      <c r="H287">
        <v>8</v>
      </c>
      <c r="I287">
        <v>1368</v>
      </c>
      <c r="J287" t="str">
        <f>HYPERLINK("https://climate.onebuilding.org/WMO_Region_7_Antarctica/ATA_Antarctica/ATA_ROU_Law.Dome.Summit.898110_TMYx.2007-2021.zip")</f>
        <v>https://climate.onebuilding.org/WMO_Region_7_Antarctica/ATA_Antarctica/ATA_ROU_Law.Dome.Summit.898110_TMYx.2007-2021.zip</v>
      </c>
    </row>
    <row r="288" spans="1:10" x14ac:dyDescent="0.25">
      <c r="A288" t="s">
        <v>10</v>
      </c>
      <c r="B288" t="s">
        <v>159</v>
      </c>
      <c r="C288" t="s">
        <v>160</v>
      </c>
      <c r="D288">
        <v>898110</v>
      </c>
      <c r="E288" t="s">
        <v>14</v>
      </c>
      <c r="F288">
        <v>-66.733000000000004</v>
      </c>
      <c r="G288">
        <v>112.833</v>
      </c>
      <c r="H288">
        <v>8</v>
      </c>
      <c r="I288">
        <v>1368</v>
      </c>
      <c r="J288" t="str">
        <f>HYPERLINK("https://climate.onebuilding.org/WMO_Region_7_Antarctica/ATA_Antarctica/ATA_ROU_Law.Dome.Summit.898110_TMYx.2009-2023.zip")</f>
        <v>https://climate.onebuilding.org/WMO_Region_7_Antarctica/ATA_Antarctica/ATA_ROU_Law.Dome.Summit.898110_TMYx.2009-2023.zip</v>
      </c>
    </row>
    <row r="289" spans="1:10" x14ac:dyDescent="0.25">
      <c r="A289" t="s">
        <v>10</v>
      </c>
      <c r="B289" t="s">
        <v>159</v>
      </c>
      <c r="C289" t="s">
        <v>160</v>
      </c>
      <c r="D289">
        <v>898110</v>
      </c>
      <c r="E289" t="s">
        <v>14</v>
      </c>
      <c r="F289">
        <v>-66.733000000000004</v>
      </c>
      <c r="G289">
        <v>112.833</v>
      </c>
      <c r="H289">
        <v>8</v>
      </c>
      <c r="I289">
        <v>1368</v>
      </c>
      <c r="J289" t="str">
        <f>HYPERLINK("https://climate.onebuilding.org/WMO_Region_7_Antarctica/ATA_Antarctica/ATA_ROU_Law.Dome.Summit.898110_TMYx.zip")</f>
        <v>https://climate.onebuilding.org/WMO_Region_7_Antarctica/ATA_Antarctica/ATA_ROU_Law.Dome.Summit.898110_TMYx.zip</v>
      </c>
    </row>
    <row r="290" spans="1:10" x14ac:dyDescent="0.25">
      <c r="A290" t="s">
        <v>10</v>
      </c>
      <c r="B290" t="s">
        <v>113</v>
      </c>
      <c r="C290" t="s">
        <v>161</v>
      </c>
      <c r="D290">
        <v>898130</v>
      </c>
      <c r="E290" t="s">
        <v>14</v>
      </c>
      <c r="F290">
        <v>-71.599999999999994</v>
      </c>
      <c r="G290">
        <v>111.267</v>
      </c>
      <c r="H290">
        <v>7</v>
      </c>
      <c r="I290">
        <v>2761</v>
      </c>
      <c r="J290" t="str">
        <f>HYPERLINK("https://climate.onebuilding.org/WMO_Region_7_Antarctica/ATA_Antarctica/ATA_AUS_Casey.Traverse.Gc.898130_TMYx.zip")</f>
        <v>https://climate.onebuilding.org/WMO_Region_7_Antarctica/ATA_Antarctica/ATA_AUS_Casey.Traverse.Gc.898130_TMYx.zip</v>
      </c>
    </row>
    <row r="291" spans="1:10" x14ac:dyDescent="0.25">
      <c r="A291" t="s">
        <v>10</v>
      </c>
      <c r="B291" t="s">
        <v>10</v>
      </c>
      <c r="C291" t="s">
        <v>162</v>
      </c>
      <c r="D291">
        <v>898150</v>
      </c>
      <c r="E291" t="s">
        <v>14</v>
      </c>
      <c r="F291">
        <v>-66.582999999999998</v>
      </c>
      <c r="G291">
        <v>110.7</v>
      </c>
      <c r="H291">
        <v>7</v>
      </c>
      <c r="I291">
        <v>63</v>
      </c>
      <c r="J291" t="str">
        <f>HYPERLINK("https://climate.onebuilding.org/ATA_ATA_Haupt.Nunatak.898150_TMYx.2007-2021.zip")</f>
        <v>https://climate.onebuilding.org/ATA_ATA_Haupt.Nunatak.898150_TMYx.2007-2021.zip</v>
      </c>
    </row>
    <row r="292" spans="1:10" x14ac:dyDescent="0.25">
      <c r="A292" t="s">
        <v>10</v>
      </c>
      <c r="B292" t="s">
        <v>10</v>
      </c>
      <c r="C292" t="s">
        <v>162</v>
      </c>
      <c r="D292">
        <v>898150</v>
      </c>
      <c r="E292" t="s">
        <v>14</v>
      </c>
      <c r="F292">
        <v>-66.582999999999998</v>
      </c>
      <c r="G292">
        <v>110.7</v>
      </c>
      <c r="H292">
        <v>7</v>
      </c>
      <c r="I292">
        <v>63</v>
      </c>
      <c r="J292" t="str">
        <f>HYPERLINK("https://climate.onebuilding.org/ATA_ATA_Haupt.Nunatak.898150_TMYx.2009-2023.zip")</f>
        <v>https://climate.onebuilding.org/ATA_ATA_Haupt.Nunatak.898150_TMYx.2009-2023.zip</v>
      </c>
    </row>
    <row r="293" spans="1:10" x14ac:dyDescent="0.25">
      <c r="A293" t="s">
        <v>10</v>
      </c>
      <c r="B293" t="s">
        <v>10</v>
      </c>
      <c r="C293" t="s">
        <v>162</v>
      </c>
      <c r="D293">
        <v>898150</v>
      </c>
      <c r="E293" t="s">
        <v>14</v>
      </c>
      <c r="F293">
        <v>-66.582999999999998</v>
      </c>
      <c r="G293">
        <v>110.7</v>
      </c>
      <c r="H293">
        <v>7</v>
      </c>
      <c r="I293">
        <v>63</v>
      </c>
      <c r="J293" t="str">
        <f>HYPERLINK("https://climate.onebuilding.org/ATA_ATA_Haupt.Nunatak.898150_TMYx.zip")</f>
        <v>https://climate.onebuilding.org/ATA_ATA_Haupt.Nunatak.898150_TMYx.zip</v>
      </c>
    </row>
    <row r="294" spans="1:10" x14ac:dyDescent="0.25">
      <c r="A294" t="s">
        <v>10</v>
      </c>
      <c r="B294" t="s">
        <v>25</v>
      </c>
      <c r="C294" t="s">
        <v>163</v>
      </c>
      <c r="D294">
        <v>898280</v>
      </c>
      <c r="E294" t="s">
        <v>14</v>
      </c>
      <c r="F294">
        <v>-75.120999999999995</v>
      </c>
      <c r="G294">
        <v>123.374</v>
      </c>
      <c r="H294">
        <v>8</v>
      </c>
      <c r="I294">
        <v>3250</v>
      </c>
      <c r="J294" t="str">
        <f>HYPERLINK("https://climate.onebuilding.org/WMO_Region_7_Antarctica/ATA_Antarctica/ATA_USA_U-Wisc-Dome.C.II.AWS.898280_TMYx.2007-2021.zip")</f>
        <v>https://climate.onebuilding.org/WMO_Region_7_Antarctica/ATA_Antarctica/ATA_USA_U-Wisc-Dome.C.II.AWS.898280_TMYx.2007-2021.zip</v>
      </c>
    </row>
    <row r="295" spans="1:10" x14ac:dyDescent="0.25">
      <c r="A295" t="s">
        <v>10</v>
      </c>
      <c r="B295" t="s">
        <v>25</v>
      </c>
      <c r="C295" t="s">
        <v>163</v>
      </c>
      <c r="D295">
        <v>898280</v>
      </c>
      <c r="E295" t="s">
        <v>14</v>
      </c>
      <c r="F295">
        <v>-75.120999999999995</v>
      </c>
      <c r="G295">
        <v>123.374</v>
      </c>
      <c r="H295">
        <v>8</v>
      </c>
      <c r="I295">
        <v>3250</v>
      </c>
      <c r="J295" t="str">
        <f>HYPERLINK("https://climate.onebuilding.org/WMO_Region_7_Antarctica/ATA_Antarctica/ATA_USA_U-Wisc-Dome.C.II.AWS.898280_TMYx.2009-2023.zip")</f>
        <v>https://climate.onebuilding.org/WMO_Region_7_Antarctica/ATA_Antarctica/ATA_USA_U-Wisc-Dome.C.II.AWS.898280_TMYx.2009-2023.zip</v>
      </c>
    </row>
    <row r="296" spans="1:10" x14ac:dyDescent="0.25">
      <c r="A296" t="s">
        <v>10</v>
      </c>
      <c r="B296" t="s">
        <v>25</v>
      </c>
      <c r="C296" t="s">
        <v>163</v>
      </c>
      <c r="D296">
        <v>898280</v>
      </c>
      <c r="E296" t="s">
        <v>14</v>
      </c>
      <c r="F296">
        <v>-75.120999999999995</v>
      </c>
      <c r="G296">
        <v>123.374</v>
      </c>
      <c r="H296">
        <v>8</v>
      </c>
      <c r="I296">
        <v>3250</v>
      </c>
      <c r="J296" t="str">
        <f>HYPERLINK("https://climate.onebuilding.org/WMO_Region_7_Antarctica/ATA_Antarctica/ATA_USA_U-Wisc-Dome.C.II.AWS.898280_TMYx.zip")</f>
        <v>https://climate.onebuilding.org/WMO_Region_7_Antarctica/ATA_Antarctica/ATA_USA_U-Wisc-Dome.C.II.AWS.898280_TMYx.zip</v>
      </c>
    </row>
    <row r="297" spans="1:10" x14ac:dyDescent="0.25">
      <c r="A297" t="s">
        <v>10</v>
      </c>
      <c r="B297" t="s">
        <v>25</v>
      </c>
      <c r="C297" t="s">
        <v>164</v>
      </c>
      <c r="D297">
        <v>898340</v>
      </c>
      <c r="E297" t="s">
        <v>14</v>
      </c>
      <c r="F297">
        <v>-67.385000000000005</v>
      </c>
      <c r="G297">
        <v>138.72900000000001</v>
      </c>
      <c r="H297">
        <v>9</v>
      </c>
      <c r="I297">
        <v>1560</v>
      </c>
      <c r="J297" t="str">
        <f>HYPERLINK("https://climate.onebuilding.org/WMO_Region_7_Antarctica/ATA_Antarctica/ATA_USA_U-Wisc-D-47-Adelie.Coast.898340_TMYx.2007-2021.zip")</f>
        <v>https://climate.onebuilding.org/WMO_Region_7_Antarctica/ATA_Antarctica/ATA_USA_U-Wisc-D-47-Adelie.Coast.898340_TMYx.2007-2021.zip</v>
      </c>
    </row>
    <row r="298" spans="1:10" x14ac:dyDescent="0.25">
      <c r="A298" t="s">
        <v>10</v>
      </c>
      <c r="B298" t="s">
        <v>25</v>
      </c>
      <c r="C298" t="s">
        <v>164</v>
      </c>
      <c r="D298">
        <v>898340</v>
      </c>
      <c r="E298" t="s">
        <v>14</v>
      </c>
      <c r="F298">
        <v>-67.385000000000005</v>
      </c>
      <c r="G298">
        <v>138.72900000000001</v>
      </c>
      <c r="H298">
        <v>9</v>
      </c>
      <c r="I298">
        <v>1560</v>
      </c>
      <c r="J298" t="str">
        <f>HYPERLINK("https://climate.onebuilding.org/WMO_Region_7_Antarctica/ATA_Antarctica/ATA_USA_U-Wisc-D-47-Adelie.Coast.898340_TMYx.2009-2023.zip")</f>
        <v>https://climate.onebuilding.org/WMO_Region_7_Antarctica/ATA_Antarctica/ATA_USA_U-Wisc-D-47-Adelie.Coast.898340_TMYx.2009-2023.zip</v>
      </c>
    </row>
    <row r="299" spans="1:10" x14ac:dyDescent="0.25">
      <c r="A299" t="s">
        <v>10</v>
      </c>
      <c r="B299" t="s">
        <v>25</v>
      </c>
      <c r="C299" t="s">
        <v>164</v>
      </c>
      <c r="D299">
        <v>898340</v>
      </c>
      <c r="E299" t="s">
        <v>14</v>
      </c>
      <c r="F299">
        <v>-67.385000000000005</v>
      </c>
      <c r="G299">
        <v>138.72900000000001</v>
      </c>
      <c r="H299">
        <v>9</v>
      </c>
      <c r="I299">
        <v>1560</v>
      </c>
      <c r="J299" t="str">
        <f>HYPERLINK("https://climate.onebuilding.org/WMO_Region_7_Antarctica/ATA_Antarctica/ATA_USA_U-Wisc-D-47-Adelie.Coast.898340_TMYx.zip")</f>
        <v>https://climate.onebuilding.org/WMO_Region_7_Antarctica/ATA_Antarctica/ATA_USA_U-Wisc-D-47-Adelie.Coast.898340_TMYx.zip</v>
      </c>
    </row>
    <row r="300" spans="1:10" x14ac:dyDescent="0.25">
      <c r="A300" t="s">
        <v>10</v>
      </c>
      <c r="B300" t="s">
        <v>10</v>
      </c>
      <c r="C300" t="s">
        <v>165</v>
      </c>
      <c r="D300">
        <v>898600</v>
      </c>
      <c r="E300" t="s">
        <v>86</v>
      </c>
      <c r="F300">
        <v>-74.233000000000004</v>
      </c>
      <c r="G300">
        <v>160.28299999999999</v>
      </c>
      <c r="H300">
        <v>11</v>
      </c>
      <c r="I300">
        <v>1772</v>
      </c>
      <c r="J300" t="str">
        <f>HYPERLINK("https://climate.onebuilding.org/ATA_ATA_Lynn.898600_TMYx.2007-2021.zip")</f>
        <v>https://climate.onebuilding.org/ATA_ATA_Lynn.898600_TMYx.2007-2021.zip</v>
      </c>
    </row>
    <row r="301" spans="1:10" x14ac:dyDescent="0.25">
      <c r="A301" t="s">
        <v>10</v>
      </c>
      <c r="B301" t="s">
        <v>10</v>
      </c>
      <c r="C301" t="s">
        <v>165</v>
      </c>
      <c r="D301">
        <v>898600</v>
      </c>
      <c r="E301" t="s">
        <v>86</v>
      </c>
      <c r="F301">
        <v>-74.233000000000004</v>
      </c>
      <c r="G301">
        <v>160.28299999999999</v>
      </c>
      <c r="H301">
        <v>11</v>
      </c>
      <c r="I301">
        <v>1772</v>
      </c>
      <c r="J301" t="str">
        <f>HYPERLINK("https://climate.onebuilding.org/ATA_ATA_Lynn.898600_TMYx.2009-2023.zip")</f>
        <v>https://climate.onebuilding.org/ATA_ATA_Lynn.898600_TMYx.2009-2023.zip</v>
      </c>
    </row>
    <row r="302" spans="1:10" x14ac:dyDescent="0.25">
      <c r="A302" t="s">
        <v>10</v>
      </c>
      <c r="B302" t="s">
        <v>10</v>
      </c>
      <c r="C302" t="s">
        <v>165</v>
      </c>
      <c r="D302">
        <v>898600</v>
      </c>
      <c r="E302" t="s">
        <v>86</v>
      </c>
      <c r="F302">
        <v>-74.233000000000004</v>
      </c>
      <c r="G302">
        <v>160.28299999999999</v>
      </c>
      <c r="H302">
        <v>11</v>
      </c>
      <c r="I302">
        <v>1772</v>
      </c>
      <c r="J302" t="str">
        <f>HYPERLINK("https://climate.onebuilding.org/ATA_ATA_Lynn.898600_TMYx.zip")</f>
        <v>https://climate.onebuilding.org/ATA_ATA_Lynn.898600_TMYx.zip</v>
      </c>
    </row>
    <row r="303" spans="1:10" x14ac:dyDescent="0.25">
      <c r="A303" t="s">
        <v>10</v>
      </c>
      <c r="B303" t="s">
        <v>25</v>
      </c>
      <c r="C303" t="s">
        <v>166</v>
      </c>
      <c r="D303">
        <v>898640</v>
      </c>
      <c r="E303" t="s">
        <v>14</v>
      </c>
      <c r="F303">
        <v>-74.945999999999998</v>
      </c>
      <c r="G303">
        <v>163.68700000000001</v>
      </c>
      <c r="H303">
        <v>12</v>
      </c>
      <c r="I303">
        <v>80</v>
      </c>
      <c r="J303" t="str">
        <f>HYPERLINK("https://climate.onebuilding.org/WMO_Region_7_Antarctica/ATA_Antarctica/ATA_USA_U-Wisc-Manuela.AWS-Inexpressible.Island.898640_TMYx.2007-2021.zip")</f>
        <v>https://climate.onebuilding.org/WMO_Region_7_Antarctica/ATA_Antarctica/ATA_USA_U-Wisc-Manuela.AWS-Inexpressible.Island.898640_TMYx.2007-2021.zip</v>
      </c>
    </row>
    <row r="304" spans="1:10" x14ac:dyDescent="0.25">
      <c r="A304" t="s">
        <v>10</v>
      </c>
      <c r="B304" t="s">
        <v>25</v>
      </c>
      <c r="C304" t="s">
        <v>166</v>
      </c>
      <c r="D304">
        <v>898640</v>
      </c>
      <c r="E304" t="s">
        <v>14</v>
      </c>
      <c r="F304">
        <v>-74.945999999999998</v>
      </c>
      <c r="G304">
        <v>163.68700000000001</v>
      </c>
      <c r="H304">
        <v>12</v>
      </c>
      <c r="I304">
        <v>80</v>
      </c>
      <c r="J304" t="str">
        <f>HYPERLINK("https://climate.onebuilding.org/WMO_Region_7_Antarctica/ATA_Antarctica/ATA_USA_U-Wisc-Manuela.AWS-Inexpressible.Island.898640_TMYx.2009-2023.zip")</f>
        <v>https://climate.onebuilding.org/WMO_Region_7_Antarctica/ATA_Antarctica/ATA_USA_U-Wisc-Manuela.AWS-Inexpressible.Island.898640_TMYx.2009-2023.zip</v>
      </c>
    </row>
    <row r="305" spans="1:10" x14ac:dyDescent="0.25">
      <c r="A305" t="s">
        <v>10</v>
      </c>
      <c r="B305" t="s">
        <v>25</v>
      </c>
      <c r="C305" t="s">
        <v>166</v>
      </c>
      <c r="D305">
        <v>898640</v>
      </c>
      <c r="E305" t="s">
        <v>14</v>
      </c>
      <c r="F305">
        <v>-74.945999999999998</v>
      </c>
      <c r="G305">
        <v>163.68700000000001</v>
      </c>
      <c r="H305">
        <v>12</v>
      </c>
      <c r="I305">
        <v>80</v>
      </c>
      <c r="J305" t="str">
        <f>HYPERLINK("https://climate.onebuilding.org/WMO_Region_7_Antarctica/ATA_Antarctica/ATA_USA_U-Wisc-Manuela.AWS-Inexpressible.Island.898640_TMYx.zip")</f>
        <v>https://climate.onebuilding.org/WMO_Region_7_Antarctica/ATA_Antarctica/ATA_USA_U-Wisc-Manuela.AWS-Inexpressible.Island.898640_TMYx.zip</v>
      </c>
    </row>
    <row r="306" spans="1:10" x14ac:dyDescent="0.25">
      <c r="A306" t="s">
        <v>10</v>
      </c>
      <c r="B306" t="s">
        <v>25</v>
      </c>
      <c r="C306" t="s">
        <v>167</v>
      </c>
      <c r="D306">
        <v>898650</v>
      </c>
      <c r="E306" t="s">
        <v>14</v>
      </c>
      <c r="F306">
        <v>-76.132999999999996</v>
      </c>
      <c r="G306">
        <v>168.38300000000001</v>
      </c>
      <c r="H306">
        <v>11</v>
      </c>
      <c r="I306">
        <v>274</v>
      </c>
      <c r="J306" t="str">
        <f>HYPERLINK("https://climate.onebuilding.org/WMO_Region_7_Antarctica/ATA_Antarctica/ATA_USA_U-Wisc.Whitlock.AWS-Franklin.Island.898650_TMYx.2007-2021.zip")</f>
        <v>https://climate.onebuilding.org/WMO_Region_7_Antarctica/ATA_Antarctica/ATA_USA_U-Wisc.Whitlock.AWS-Franklin.Island.898650_TMYx.2007-2021.zip</v>
      </c>
    </row>
    <row r="307" spans="1:10" x14ac:dyDescent="0.25">
      <c r="A307" t="s">
        <v>10</v>
      </c>
      <c r="B307" t="s">
        <v>25</v>
      </c>
      <c r="C307" t="s">
        <v>167</v>
      </c>
      <c r="D307">
        <v>898650</v>
      </c>
      <c r="E307" t="s">
        <v>14</v>
      </c>
      <c r="F307">
        <v>-76.132999999999996</v>
      </c>
      <c r="G307">
        <v>168.38300000000001</v>
      </c>
      <c r="H307">
        <v>11</v>
      </c>
      <c r="I307">
        <v>274</v>
      </c>
      <c r="J307" t="str">
        <f>HYPERLINK("https://climate.onebuilding.org/WMO_Region_7_Antarctica/ATA_Antarctica/ATA_USA_U-Wisc.Whitlock.AWS-Franklin.Island.898650_TMYx.2009-2023.zip")</f>
        <v>https://climate.onebuilding.org/WMO_Region_7_Antarctica/ATA_Antarctica/ATA_USA_U-Wisc.Whitlock.AWS-Franklin.Island.898650_TMYx.2009-2023.zip</v>
      </c>
    </row>
    <row r="308" spans="1:10" x14ac:dyDescent="0.25">
      <c r="A308" t="s">
        <v>10</v>
      </c>
      <c r="B308" t="s">
        <v>25</v>
      </c>
      <c r="C308" t="s">
        <v>167</v>
      </c>
      <c r="D308">
        <v>898650</v>
      </c>
      <c r="E308" t="s">
        <v>14</v>
      </c>
      <c r="F308">
        <v>-76.132999999999996</v>
      </c>
      <c r="G308">
        <v>168.38300000000001</v>
      </c>
      <c r="H308">
        <v>11</v>
      </c>
      <c r="I308">
        <v>274</v>
      </c>
      <c r="J308" t="str">
        <f>HYPERLINK("https://climate.onebuilding.org/WMO_Region_7_Antarctica/ATA_Antarctica/ATA_USA_U-Wisc.Whitlock.AWS-Franklin.Island.898650_TMYx.zip")</f>
        <v>https://climate.onebuilding.org/WMO_Region_7_Antarctica/ATA_Antarctica/ATA_USA_U-Wisc.Whitlock.AWS-Franklin.Island.898650_TMYx.zip</v>
      </c>
    </row>
    <row r="309" spans="1:10" x14ac:dyDescent="0.25">
      <c r="A309" t="s">
        <v>10</v>
      </c>
      <c r="B309" t="s">
        <v>25</v>
      </c>
      <c r="C309" t="s">
        <v>168</v>
      </c>
      <c r="D309">
        <v>898660</v>
      </c>
      <c r="E309" t="s">
        <v>14</v>
      </c>
      <c r="F309">
        <v>-77.433000000000007</v>
      </c>
      <c r="G309">
        <v>163.75</v>
      </c>
      <c r="H309">
        <v>12</v>
      </c>
      <c r="I309">
        <v>84</v>
      </c>
      <c r="J309" t="str">
        <f>HYPERLINK("https://climate.onebuilding.org/WMO_Region_7_Antarctica/ATA_Antarctica/ATA_USA_Marble.Point.898660_TMYx.2007-2021.zip")</f>
        <v>https://climate.onebuilding.org/WMO_Region_7_Antarctica/ATA_Antarctica/ATA_USA_Marble.Point.898660_TMYx.2007-2021.zip</v>
      </c>
    </row>
    <row r="310" spans="1:10" x14ac:dyDescent="0.25">
      <c r="A310" t="s">
        <v>10</v>
      </c>
      <c r="B310" t="s">
        <v>25</v>
      </c>
      <c r="C310" t="s">
        <v>168</v>
      </c>
      <c r="D310">
        <v>898660</v>
      </c>
      <c r="E310" t="s">
        <v>14</v>
      </c>
      <c r="F310">
        <v>-77.433000000000007</v>
      </c>
      <c r="G310">
        <v>163.75</v>
      </c>
      <c r="H310">
        <v>12</v>
      </c>
      <c r="I310">
        <v>84</v>
      </c>
      <c r="J310" t="str">
        <f>HYPERLINK("https://climate.onebuilding.org/WMO_Region_7_Antarctica/ATA_Antarctica/ATA_USA_Marble.Point.898660_TMYx.2009-2023.zip")</f>
        <v>https://climate.onebuilding.org/WMO_Region_7_Antarctica/ATA_Antarctica/ATA_USA_Marble.Point.898660_TMYx.2009-2023.zip</v>
      </c>
    </row>
    <row r="311" spans="1:10" x14ac:dyDescent="0.25">
      <c r="A311" t="s">
        <v>10</v>
      </c>
      <c r="B311" t="s">
        <v>25</v>
      </c>
      <c r="C311" t="s">
        <v>168</v>
      </c>
      <c r="D311">
        <v>898660</v>
      </c>
      <c r="E311" t="s">
        <v>14</v>
      </c>
      <c r="F311">
        <v>-77.433000000000007</v>
      </c>
      <c r="G311">
        <v>163.75</v>
      </c>
      <c r="H311">
        <v>12</v>
      </c>
      <c r="I311">
        <v>84</v>
      </c>
      <c r="J311" t="str">
        <f>HYPERLINK("https://climate.onebuilding.org/WMO_Region_7_Antarctica/ATA_Antarctica/ATA_USA_Marble.Point.898660_TMYx.zip")</f>
        <v>https://climate.onebuilding.org/WMO_Region_7_Antarctica/ATA_Antarctica/ATA_USA_Marble.Point.898660_TMYx.zip</v>
      </c>
    </row>
    <row r="312" spans="1:10" x14ac:dyDescent="0.25">
      <c r="A312" t="s">
        <v>10</v>
      </c>
      <c r="B312" t="s">
        <v>25</v>
      </c>
      <c r="C312" t="s">
        <v>169</v>
      </c>
      <c r="D312">
        <v>898680</v>
      </c>
      <c r="E312" t="s">
        <v>14</v>
      </c>
      <c r="F312">
        <v>-79.816000000000003</v>
      </c>
      <c r="G312">
        <v>170.358</v>
      </c>
      <c r="H312">
        <v>12</v>
      </c>
      <c r="I312">
        <v>60</v>
      </c>
      <c r="J312" t="str">
        <f>HYPERLINK("https://climate.onebuilding.org/WMO_Region_7_Antarctica/ATA_Antarctica/ATA_USA_U-Wisc-Schwerdtfeger.AWS-Ross.Ice.Shelf.898680_TMYx.2007-2021.zip")</f>
        <v>https://climate.onebuilding.org/WMO_Region_7_Antarctica/ATA_Antarctica/ATA_USA_U-Wisc-Schwerdtfeger.AWS-Ross.Ice.Shelf.898680_TMYx.2007-2021.zip</v>
      </c>
    </row>
    <row r="313" spans="1:10" x14ac:dyDescent="0.25">
      <c r="A313" t="s">
        <v>10</v>
      </c>
      <c r="B313" t="s">
        <v>25</v>
      </c>
      <c r="C313" t="s">
        <v>169</v>
      </c>
      <c r="D313">
        <v>898680</v>
      </c>
      <c r="E313" t="s">
        <v>14</v>
      </c>
      <c r="F313">
        <v>-79.816000000000003</v>
      </c>
      <c r="G313">
        <v>170.358</v>
      </c>
      <c r="H313">
        <v>12</v>
      </c>
      <c r="I313">
        <v>60</v>
      </c>
      <c r="J313" t="str">
        <f>HYPERLINK("https://climate.onebuilding.org/WMO_Region_7_Antarctica/ATA_Antarctica/ATA_USA_U-Wisc-Schwerdtfeger.AWS-Ross.Ice.Shelf.898680_TMYx.2009-2023.zip")</f>
        <v>https://climate.onebuilding.org/WMO_Region_7_Antarctica/ATA_Antarctica/ATA_USA_U-Wisc-Schwerdtfeger.AWS-Ross.Ice.Shelf.898680_TMYx.2009-2023.zip</v>
      </c>
    </row>
    <row r="314" spans="1:10" x14ac:dyDescent="0.25">
      <c r="A314" t="s">
        <v>10</v>
      </c>
      <c r="B314" t="s">
        <v>25</v>
      </c>
      <c r="C314" t="s">
        <v>169</v>
      </c>
      <c r="D314">
        <v>898680</v>
      </c>
      <c r="E314" t="s">
        <v>14</v>
      </c>
      <c r="F314">
        <v>-79.816000000000003</v>
      </c>
      <c r="G314">
        <v>170.358</v>
      </c>
      <c r="H314">
        <v>12</v>
      </c>
      <c r="I314">
        <v>60</v>
      </c>
      <c r="J314" t="str">
        <f>HYPERLINK("https://climate.onebuilding.org/WMO_Region_7_Antarctica/ATA_Antarctica/ATA_USA_U-Wisc-Schwerdtfeger.AWS-Ross.Ice.Shelf.898680_TMYx.zip")</f>
        <v>https://climate.onebuilding.org/WMO_Region_7_Antarctica/ATA_Antarctica/ATA_USA_U-Wisc-Schwerdtfeger.AWS-Ross.Ice.Shelf.898680_TMYx.zip</v>
      </c>
    </row>
    <row r="315" spans="1:10" x14ac:dyDescent="0.25">
      <c r="A315" t="s">
        <v>10</v>
      </c>
      <c r="B315" t="s">
        <v>25</v>
      </c>
      <c r="C315" t="s">
        <v>170</v>
      </c>
      <c r="D315">
        <v>898690</v>
      </c>
      <c r="E315" t="s">
        <v>14</v>
      </c>
      <c r="F315">
        <v>-79.903999999999996</v>
      </c>
      <c r="G315">
        <v>165.774</v>
      </c>
      <c r="H315">
        <v>12</v>
      </c>
      <c r="I315">
        <v>75</v>
      </c>
      <c r="J315" t="str">
        <f>HYPERLINK("https://climate.onebuilding.org/WMO_Region_7_Antarctica/ATA_Antarctica/ATA_USA_Marilyn-Byrd.Glacier.898690_TMYx.2007-2021.zip")</f>
        <v>https://climate.onebuilding.org/WMO_Region_7_Antarctica/ATA_Antarctica/ATA_USA_Marilyn-Byrd.Glacier.898690_TMYx.2007-2021.zip</v>
      </c>
    </row>
    <row r="316" spans="1:10" x14ac:dyDescent="0.25">
      <c r="A316" t="s">
        <v>10</v>
      </c>
      <c r="B316" t="s">
        <v>25</v>
      </c>
      <c r="C316" t="s">
        <v>170</v>
      </c>
      <c r="D316">
        <v>898690</v>
      </c>
      <c r="E316" t="s">
        <v>14</v>
      </c>
      <c r="F316">
        <v>-79.903999999999996</v>
      </c>
      <c r="G316">
        <v>165.774</v>
      </c>
      <c r="H316">
        <v>12</v>
      </c>
      <c r="I316">
        <v>75</v>
      </c>
      <c r="J316" t="str">
        <f>HYPERLINK("https://climate.onebuilding.org/WMO_Region_7_Antarctica/ATA_Antarctica/ATA_USA_Marilyn-Byrd.Glacier.898690_TMYx.2009-2023.zip")</f>
        <v>https://climate.onebuilding.org/WMO_Region_7_Antarctica/ATA_Antarctica/ATA_USA_Marilyn-Byrd.Glacier.898690_TMYx.2009-2023.zip</v>
      </c>
    </row>
    <row r="317" spans="1:10" x14ac:dyDescent="0.25">
      <c r="A317" t="s">
        <v>10</v>
      </c>
      <c r="B317" t="s">
        <v>25</v>
      </c>
      <c r="C317" t="s">
        <v>170</v>
      </c>
      <c r="D317">
        <v>898690</v>
      </c>
      <c r="E317" t="s">
        <v>14</v>
      </c>
      <c r="F317">
        <v>-79.903999999999996</v>
      </c>
      <c r="G317">
        <v>165.774</v>
      </c>
      <c r="H317">
        <v>12</v>
      </c>
      <c r="I317">
        <v>75</v>
      </c>
      <c r="J317" t="str">
        <f>HYPERLINK("https://climate.onebuilding.org/WMO_Region_7_Antarctica/ATA_Antarctica/ATA_USA_Marilyn-Byrd.Glacier.898690_TMYx.zip")</f>
        <v>https://climate.onebuilding.org/WMO_Region_7_Antarctica/ATA_Antarctica/ATA_USA_Marilyn-Byrd.Glacier.898690_TMYx.zip</v>
      </c>
    </row>
    <row r="318" spans="1:10" x14ac:dyDescent="0.25">
      <c r="A318" t="s">
        <v>10</v>
      </c>
      <c r="B318" t="s">
        <v>25</v>
      </c>
      <c r="C318" t="s">
        <v>171</v>
      </c>
      <c r="D318">
        <v>898720</v>
      </c>
      <c r="E318" t="s">
        <v>14</v>
      </c>
      <c r="F318">
        <v>-77.900000000000006</v>
      </c>
      <c r="G318">
        <v>170.81700000000001</v>
      </c>
      <c r="H318">
        <v>11</v>
      </c>
      <c r="I318">
        <v>45</v>
      </c>
      <c r="J318" t="str">
        <f>HYPERLINK("https://climate.onebuilding.org/WMO_Region_7_Antarctica/ATA_Antarctica/ATA_USA_Ferrell.898720_TMYx.2007-2021.zip")</f>
        <v>https://climate.onebuilding.org/WMO_Region_7_Antarctica/ATA_Antarctica/ATA_USA_Ferrell.898720_TMYx.2007-2021.zip</v>
      </c>
    </row>
    <row r="319" spans="1:10" x14ac:dyDescent="0.25">
      <c r="A319" t="s">
        <v>10</v>
      </c>
      <c r="B319" t="s">
        <v>25</v>
      </c>
      <c r="C319" t="s">
        <v>171</v>
      </c>
      <c r="D319">
        <v>898720</v>
      </c>
      <c r="E319" t="s">
        <v>14</v>
      </c>
      <c r="F319">
        <v>-77.900000000000006</v>
      </c>
      <c r="G319">
        <v>170.81700000000001</v>
      </c>
      <c r="H319">
        <v>11</v>
      </c>
      <c r="I319">
        <v>45</v>
      </c>
      <c r="J319" t="str">
        <f>HYPERLINK("https://climate.onebuilding.org/WMO_Region_7_Antarctica/ATA_Antarctica/ATA_USA_Ferrell.898720_TMYx.2009-2023.zip")</f>
        <v>https://climate.onebuilding.org/WMO_Region_7_Antarctica/ATA_Antarctica/ATA_USA_Ferrell.898720_TMYx.2009-2023.zip</v>
      </c>
    </row>
    <row r="320" spans="1:10" x14ac:dyDescent="0.25">
      <c r="A320" t="s">
        <v>10</v>
      </c>
      <c r="B320" t="s">
        <v>25</v>
      </c>
      <c r="C320" t="s">
        <v>171</v>
      </c>
      <c r="D320">
        <v>898720</v>
      </c>
      <c r="E320" t="s">
        <v>14</v>
      </c>
      <c r="F320">
        <v>-77.900000000000006</v>
      </c>
      <c r="G320">
        <v>170.81700000000001</v>
      </c>
      <c r="H320">
        <v>11</v>
      </c>
      <c r="I320">
        <v>45</v>
      </c>
      <c r="J320" t="str">
        <f>HYPERLINK("https://climate.onebuilding.org/WMO_Region_7_Antarctica/ATA_Antarctica/ATA_USA_Ferrell.898720_TMYx.zip")</f>
        <v>https://climate.onebuilding.org/WMO_Region_7_Antarctica/ATA_Antarctica/ATA_USA_Ferrell.898720_TMYx.zip</v>
      </c>
    </row>
    <row r="321" spans="1:10" x14ac:dyDescent="0.25">
      <c r="A321" t="s">
        <v>10</v>
      </c>
      <c r="B321" t="s">
        <v>25</v>
      </c>
      <c r="C321" t="s">
        <v>172</v>
      </c>
      <c r="D321">
        <v>898730</v>
      </c>
      <c r="E321" t="s">
        <v>14</v>
      </c>
      <c r="F321">
        <v>-83.069000000000003</v>
      </c>
      <c r="G321">
        <v>174.239</v>
      </c>
      <c r="H321">
        <v>12</v>
      </c>
      <c r="I321">
        <v>60</v>
      </c>
      <c r="J321" t="str">
        <f>HYPERLINK("https://climate.onebuilding.org/WMO_Region_7_Antarctica/ATA_Antarctica/ATA_USA_U-Wisc-Elaine.AWS-Ross.Ice.Shelf.898730_TMYx.2007-2021.zip")</f>
        <v>https://climate.onebuilding.org/WMO_Region_7_Antarctica/ATA_Antarctica/ATA_USA_U-Wisc-Elaine.AWS-Ross.Ice.Shelf.898730_TMYx.2007-2021.zip</v>
      </c>
    </row>
    <row r="322" spans="1:10" x14ac:dyDescent="0.25">
      <c r="A322" t="s">
        <v>10</v>
      </c>
      <c r="B322" t="s">
        <v>25</v>
      </c>
      <c r="C322" t="s">
        <v>172</v>
      </c>
      <c r="D322">
        <v>898730</v>
      </c>
      <c r="E322" t="s">
        <v>14</v>
      </c>
      <c r="F322">
        <v>-83.069000000000003</v>
      </c>
      <c r="G322">
        <v>174.239</v>
      </c>
      <c r="H322">
        <v>12</v>
      </c>
      <c r="I322">
        <v>60</v>
      </c>
      <c r="J322" t="str">
        <f>HYPERLINK("https://climate.onebuilding.org/WMO_Region_7_Antarctica/ATA_Antarctica/ATA_USA_U-Wisc-Elaine.AWS-Ross.Ice.Shelf.898730_TMYx.2009-2023.zip")</f>
        <v>https://climate.onebuilding.org/WMO_Region_7_Antarctica/ATA_Antarctica/ATA_USA_U-Wisc-Elaine.AWS-Ross.Ice.Shelf.898730_TMYx.2009-2023.zip</v>
      </c>
    </row>
    <row r="323" spans="1:10" x14ac:dyDescent="0.25">
      <c r="A323" t="s">
        <v>10</v>
      </c>
      <c r="B323" t="s">
        <v>25</v>
      </c>
      <c r="C323" t="s">
        <v>172</v>
      </c>
      <c r="D323">
        <v>898730</v>
      </c>
      <c r="E323" t="s">
        <v>14</v>
      </c>
      <c r="F323">
        <v>-83.069000000000003</v>
      </c>
      <c r="G323">
        <v>174.239</v>
      </c>
      <c r="H323">
        <v>12</v>
      </c>
      <c r="I323">
        <v>60</v>
      </c>
      <c r="J323" t="str">
        <f>HYPERLINK("https://climate.onebuilding.org/WMO_Region_7_Antarctica/ATA_Antarctica/ATA_USA_U-Wisc-Elaine.AWS-Ross.Ice.Shelf.898730_TMYx.zip")</f>
        <v>https://climate.onebuilding.org/WMO_Region_7_Antarctica/ATA_Antarctica/ATA_USA_U-Wisc-Elaine.AWS-Ross.Ice.Shelf.898730_TMYx.zip</v>
      </c>
    </row>
    <row r="324" spans="1:10" x14ac:dyDescent="0.25">
      <c r="A324" t="s">
        <v>10</v>
      </c>
      <c r="B324" t="s">
        <v>25</v>
      </c>
      <c r="C324" t="s">
        <v>173</v>
      </c>
      <c r="D324">
        <v>898790</v>
      </c>
      <c r="E324" t="s">
        <v>14</v>
      </c>
      <c r="F324">
        <v>-71.892399999999995</v>
      </c>
      <c r="G324">
        <v>171.19280000000001</v>
      </c>
      <c r="H324">
        <v>12</v>
      </c>
      <c r="I324">
        <v>0</v>
      </c>
      <c r="J324" t="str">
        <f>HYPERLINK("https://climate.onebuilding.org/WMO_Region_7_Antarctica/ATA_Antarctica/ATA_USA_U-Wisc-Possession.Island.AWS-Ocean.Islands.898790_TMYx.2007-2021.zip")</f>
        <v>https://climate.onebuilding.org/WMO_Region_7_Antarctica/ATA_Antarctica/ATA_USA_U-Wisc-Possession.Island.AWS-Ocean.Islands.898790_TMYx.2007-2021.zip</v>
      </c>
    </row>
    <row r="325" spans="1:10" x14ac:dyDescent="0.25">
      <c r="A325" t="s">
        <v>10</v>
      </c>
      <c r="B325" t="s">
        <v>25</v>
      </c>
      <c r="C325" t="s">
        <v>173</v>
      </c>
      <c r="D325">
        <v>898790</v>
      </c>
      <c r="E325" t="s">
        <v>14</v>
      </c>
      <c r="F325">
        <v>-71.892399999999995</v>
      </c>
      <c r="G325">
        <v>171.19280000000001</v>
      </c>
      <c r="H325">
        <v>12</v>
      </c>
      <c r="I325">
        <v>0</v>
      </c>
      <c r="J325" t="str">
        <f>HYPERLINK("https://climate.onebuilding.org/WMO_Region_7_Antarctica/ATA_Antarctica/ATA_USA_U-Wisc-Possession.Island.AWS-Ocean.Islands.898790_TMYx.2009-2023.zip")</f>
        <v>https://climate.onebuilding.org/WMO_Region_7_Antarctica/ATA_Antarctica/ATA_USA_U-Wisc-Possession.Island.AWS-Ocean.Islands.898790_TMYx.2009-2023.zip</v>
      </c>
    </row>
    <row r="326" spans="1:10" x14ac:dyDescent="0.25">
      <c r="A326" t="s">
        <v>10</v>
      </c>
      <c r="B326" t="s">
        <v>25</v>
      </c>
      <c r="C326" t="s">
        <v>173</v>
      </c>
      <c r="D326">
        <v>898790</v>
      </c>
      <c r="E326" t="s">
        <v>14</v>
      </c>
      <c r="F326">
        <v>-71.892399999999995</v>
      </c>
      <c r="G326">
        <v>171.19280000000001</v>
      </c>
      <c r="H326">
        <v>12</v>
      </c>
      <c r="I326">
        <v>0</v>
      </c>
      <c r="J326" t="str">
        <f>HYPERLINK("https://climate.onebuilding.org/WMO_Region_7_Antarctica/ATA_Antarctica/ATA_USA_U-Wisc-Possession.Island.AWS-Ocean.Islands.898790_TMYx.zip")</f>
        <v>https://climate.onebuilding.org/WMO_Region_7_Antarctica/ATA_Antarctica/ATA_USA_U-Wisc-Possession.Island.AWS-Ocean.Islands.898790_TMYx.zip</v>
      </c>
    </row>
    <row r="327" spans="1:10" x14ac:dyDescent="0.25">
      <c r="A327" t="s">
        <v>113</v>
      </c>
      <c r="B327" t="s">
        <v>174</v>
      </c>
      <c r="C327" t="s">
        <v>175</v>
      </c>
      <c r="D327">
        <v>949970</v>
      </c>
      <c r="E327" t="s">
        <v>176</v>
      </c>
      <c r="F327">
        <v>-53.1083</v>
      </c>
      <c r="G327">
        <v>73.722499999999997</v>
      </c>
      <c r="H327">
        <v>5</v>
      </c>
      <c r="I327">
        <v>12</v>
      </c>
      <c r="J327" t="str">
        <f>HYPERLINK("https://climate.onebuilding.org/WMO_Region_7_Antarctica/AUS_Australia/AUS_HMD_Heard.Island.The.Spit.949970_TMYx.2004-2018.zip")</f>
        <v>https://climate.onebuilding.org/WMO_Region_7_Antarctica/AUS_Australia/AUS_HMD_Heard.Island.The.Spit.949970_TMYx.2004-2018.zip</v>
      </c>
    </row>
    <row r="328" spans="1:10" x14ac:dyDescent="0.25">
      <c r="A328" t="s">
        <v>113</v>
      </c>
      <c r="B328" t="s">
        <v>174</v>
      </c>
      <c r="C328" t="s">
        <v>175</v>
      </c>
      <c r="D328">
        <v>949970</v>
      </c>
      <c r="E328" t="s">
        <v>14</v>
      </c>
      <c r="F328">
        <v>-53.1083</v>
      </c>
      <c r="G328">
        <v>73.722499999999997</v>
      </c>
      <c r="H328">
        <v>5</v>
      </c>
      <c r="I328">
        <v>12</v>
      </c>
      <c r="J328" t="str">
        <f>HYPERLINK("https://climate.onebuilding.org/WMO_Region_7_Antarctica/AUS_Australia/AUS_HMD_Heard.Island.The.Spit.949970_TMYx.2007-2021.zip")</f>
        <v>https://climate.onebuilding.org/WMO_Region_7_Antarctica/AUS_Australia/AUS_HMD_Heard.Island.The.Spit.949970_TMYx.2007-2021.zip</v>
      </c>
    </row>
    <row r="329" spans="1:10" x14ac:dyDescent="0.25">
      <c r="A329" t="s">
        <v>113</v>
      </c>
      <c r="B329" t="s">
        <v>174</v>
      </c>
      <c r="C329" t="s">
        <v>175</v>
      </c>
      <c r="D329">
        <v>949970</v>
      </c>
      <c r="E329" t="s">
        <v>14</v>
      </c>
      <c r="F329">
        <v>-53.1083</v>
      </c>
      <c r="G329">
        <v>73.722499999999997</v>
      </c>
      <c r="H329">
        <v>5</v>
      </c>
      <c r="I329">
        <v>12</v>
      </c>
      <c r="J329" t="str">
        <f>HYPERLINK("https://climate.onebuilding.org/WMO_Region_7_Antarctica/AUS_Australia/AUS_HMD_Heard.Island.The.Spit.949970_TMYx.2009-2023.zip")</f>
        <v>https://climate.onebuilding.org/WMO_Region_7_Antarctica/AUS_Australia/AUS_HMD_Heard.Island.The.Spit.949970_TMYx.2009-2023.zip</v>
      </c>
    </row>
    <row r="330" spans="1:10" x14ac:dyDescent="0.25">
      <c r="A330" t="s">
        <v>113</v>
      </c>
      <c r="B330" t="s">
        <v>174</v>
      </c>
      <c r="C330" t="s">
        <v>175</v>
      </c>
      <c r="D330">
        <v>949970</v>
      </c>
      <c r="E330" t="s">
        <v>14</v>
      </c>
      <c r="F330">
        <v>-53.1083</v>
      </c>
      <c r="G330">
        <v>73.722499999999997</v>
      </c>
      <c r="H330">
        <v>5</v>
      </c>
      <c r="I330">
        <v>12</v>
      </c>
      <c r="J330" t="str">
        <f>HYPERLINK("https://climate.onebuilding.org/WMO_Region_7_Antarctica/AUS_Australia/AUS_HMD_Heard.Island.The.Spit.949970_TMYx.zip")</f>
        <v>https://climate.onebuilding.org/WMO_Region_7_Antarctica/AUS_Australia/AUS_HMD_Heard.Island.The.Spit.949970_TMYx.zip</v>
      </c>
    </row>
    <row r="331" spans="1:10" x14ac:dyDescent="0.25">
      <c r="A331" t="s">
        <v>113</v>
      </c>
      <c r="B331" t="s">
        <v>174</v>
      </c>
      <c r="C331" t="s">
        <v>177</v>
      </c>
      <c r="D331">
        <v>959970</v>
      </c>
      <c r="E331" t="s">
        <v>176</v>
      </c>
      <c r="F331">
        <v>-53.108899999999998</v>
      </c>
      <c r="G331">
        <v>73.391999999999996</v>
      </c>
      <c r="H331">
        <v>5</v>
      </c>
      <c r="I331">
        <v>3.5</v>
      </c>
      <c r="J331" t="str">
        <f>HYPERLINK("https://climate.onebuilding.org/WMO_Region_7_Antarctica/AUS_Australia/AUS_HMD_Heard.Island.Atlas.Cove.Stn.959970_TMYx.2004-2018.zip")</f>
        <v>https://climate.onebuilding.org/WMO_Region_7_Antarctica/AUS_Australia/AUS_HMD_Heard.Island.Atlas.Cove.Stn.959970_TMYx.2004-2018.zip</v>
      </c>
    </row>
    <row r="332" spans="1:10" x14ac:dyDescent="0.25">
      <c r="A332" t="s">
        <v>113</v>
      </c>
      <c r="B332" t="s">
        <v>174</v>
      </c>
      <c r="C332" t="s">
        <v>177</v>
      </c>
      <c r="D332">
        <v>959970</v>
      </c>
      <c r="E332" t="s">
        <v>14</v>
      </c>
      <c r="F332">
        <v>-53.108899999999998</v>
      </c>
      <c r="G332">
        <v>73.391999999999996</v>
      </c>
      <c r="H332">
        <v>5</v>
      </c>
      <c r="I332">
        <v>3.5</v>
      </c>
      <c r="J332" t="str">
        <f>HYPERLINK("https://climate.onebuilding.org/WMO_Region_7_Antarctica/AUS_Australia/AUS_HMD_Heard.Island.Atlas.Cove.Stn.959970_TMYx.2007-2021.zip")</f>
        <v>https://climate.onebuilding.org/WMO_Region_7_Antarctica/AUS_Australia/AUS_HMD_Heard.Island.Atlas.Cove.Stn.959970_TMYx.2007-2021.zip</v>
      </c>
    </row>
    <row r="333" spans="1:10" x14ac:dyDescent="0.25">
      <c r="A333" t="s">
        <v>113</v>
      </c>
      <c r="B333" t="s">
        <v>174</v>
      </c>
      <c r="C333" t="s">
        <v>177</v>
      </c>
      <c r="D333">
        <v>959970</v>
      </c>
      <c r="E333" t="s">
        <v>14</v>
      </c>
      <c r="F333">
        <v>-53.108899999999998</v>
      </c>
      <c r="G333">
        <v>73.391999999999996</v>
      </c>
      <c r="H333">
        <v>5</v>
      </c>
      <c r="I333">
        <v>3.5</v>
      </c>
      <c r="J333" t="str">
        <f>HYPERLINK("https://climate.onebuilding.org/WMO_Region_7_Antarctica/AUS_Australia/AUS_HMD_Heard.Island.Atlas.Cove.Stn.959970_TMYx.zip")</f>
        <v>https://climate.onebuilding.org/WMO_Region_7_Antarctica/AUS_Australia/AUS_HMD_Heard.Island.Atlas.Cove.Stn.959970_TMYx.zip</v>
      </c>
    </row>
    <row r="334" spans="1:10" x14ac:dyDescent="0.25">
      <c r="A334" t="s">
        <v>113</v>
      </c>
      <c r="B334" t="s">
        <v>174</v>
      </c>
      <c r="C334" t="s">
        <v>175</v>
      </c>
      <c r="D334">
        <v>949971</v>
      </c>
      <c r="E334" t="s">
        <v>86</v>
      </c>
      <c r="F334">
        <v>-53.1083</v>
      </c>
      <c r="G334">
        <v>73.722499999999997</v>
      </c>
      <c r="H334">
        <v>5</v>
      </c>
      <c r="I334">
        <v>12</v>
      </c>
      <c r="J334" t="str">
        <f>HYPERLINK("https://climate.onebuilding.org/WMO_Region_7_Antarctica/AUS_Australia/AUS_HMD_Heard.Island.The.Spit.AUS001_TMYx.2007-2021.zip")</f>
        <v>https://climate.onebuilding.org/WMO_Region_7_Antarctica/AUS_Australia/AUS_HMD_Heard.Island.The.Spit.AUS001_TMYx.2007-2021.zip</v>
      </c>
    </row>
    <row r="335" spans="1:10" x14ac:dyDescent="0.25">
      <c r="A335" t="s">
        <v>113</v>
      </c>
      <c r="B335" t="s">
        <v>174</v>
      </c>
      <c r="C335" t="s">
        <v>175</v>
      </c>
      <c r="D335">
        <v>949971</v>
      </c>
      <c r="E335" t="s">
        <v>86</v>
      </c>
      <c r="F335">
        <v>-53.1083</v>
      </c>
      <c r="G335">
        <v>73.722499999999997</v>
      </c>
      <c r="H335">
        <v>5</v>
      </c>
      <c r="I335">
        <v>12</v>
      </c>
      <c r="J335" t="str">
        <f>HYPERLINK("https://climate.onebuilding.org/WMO_Region_7_Antarctica/AUS_Australia/AUS_HMD_Heard.Island.The.Spit.AUS001_TMYx.2009-2023.zip")</f>
        <v>https://climate.onebuilding.org/WMO_Region_7_Antarctica/AUS_Australia/AUS_HMD_Heard.Island.The.Spit.AUS001_TMYx.2009-2023.zip</v>
      </c>
    </row>
    <row r="336" spans="1:10" x14ac:dyDescent="0.25">
      <c r="A336" t="s">
        <v>113</v>
      </c>
      <c r="B336" t="s">
        <v>174</v>
      </c>
      <c r="C336" t="s">
        <v>175</v>
      </c>
      <c r="D336">
        <v>949971</v>
      </c>
      <c r="E336" t="s">
        <v>86</v>
      </c>
      <c r="F336">
        <v>-53.1083</v>
      </c>
      <c r="G336">
        <v>73.722499999999997</v>
      </c>
      <c r="H336">
        <v>5</v>
      </c>
      <c r="I336">
        <v>12</v>
      </c>
      <c r="J336" t="str">
        <f>HYPERLINK("https://climate.onebuilding.org/WMO_Region_7_Antarctica/AUS_Australia/AUS_HMD_Heard.Island.The.Spit.AUS001_TMYx.zip")</f>
        <v>https://climate.onebuilding.org/WMO_Region_7_Antarctica/AUS_Australia/AUS_HMD_Heard.Island.The.Spit.AUS001_TMYx.zip</v>
      </c>
    </row>
    <row r="337" spans="1:10" x14ac:dyDescent="0.25">
      <c r="A337" t="s">
        <v>113</v>
      </c>
      <c r="B337" t="s">
        <v>174</v>
      </c>
      <c r="C337" t="s">
        <v>177</v>
      </c>
      <c r="D337">
        <v>959971</v>
      </c>
      <c r="E337" t="s">
        <v>86</v>
      </c>
      <c r="F337">
        <v>-53.108899999999998</v>
      </c>
      <c r="G337">
        <v>73.391999999999996</v>
      </c>
      <c r="H337">
        <v>5</v>
      </c>
      <c r="I337">
        <v>3.5</v>
      </c>
      <c r="J337" t="str">
        <f>HYPERLINK("https://climate.onebuilding.org/WMO_Region_7_Antarctica/AUS_Australia/AUS_HMD_Heard.Island.Atlas.Cove.Stn.AUS002_TMYx.2007-2021.zip")</f>
        <v>https://climate.onebuilding.org/WMO_Region_7_Antarctica/AUS_Australia/AUS_HMD_Heard.Island.Atlas.Cove.Stn.AUS002_TMYx.2007-2021.zip</v>
      </c>
    </row>
    <row r="338" spans="1:10" x14ac:dyDescent="0.25">
      <c r="A338" t="s">
        <v>113</v>
      </c>
      <c r="B338" t="s">
        <v>174</v>
      </c>
      <c r="C338" t="s">
        <v>177</v>
      </c>
      <c r="D338">
        <v>959971</v>
      </c>
      <c r="E338" t="s">
        <v>86</v>
      </c>
      <c r="F338">
        <v>-53.108899999999998</v>
      </c>
      <c r="G338">
        <v>73.391999999999996</v>
      </c>
      <c r="H338">
        <v>5</v>
      </c>
      <c r="I338">
        <v>3.5</v>
      </c>
      <c r="J338" t="str">
        <f>HYPERLINK("https://climate.onebuilding.org/WMO_Region_7_Antarctica/AUS_Australia/AUS_HMD_Heard.Island.Atlas.Cove.Stn.AUS002_TMYx.2009-2023.zip")</f>
        <v>https://climate.onebuilding.org/WMO_Region_7_Antarctica/AUS_Australia/AUS_HMD_Heard.Island.Atlas.Cove.Stn.AUS002_TMYx.2009-2023.zip</v>
      </c>
    </row>
    <row r="339" spans="1:10" x14ac:dyDescent="0.25">
      <c r="A339" t="s">
        <v>113</v>
      </c>
      <c r="B339" t="s">
        <v>174</v>
      </c>
      <c r="C339" t="s">
        <v>177</v>
      </c>
      <c r="D339">
        <v>959971</v>
      </c>
      <c r="E339" t="s">
        <v>86</v>
      </c>
      <c r="F339">
        <v>-53.108899999999998</v>
      </c>
      <c r="G339">
        <v>73.391999999999996</v>
      </c>
      <c r="H339">
        <v>5</v>
      </c>
      <c r="I339">
        <v>3.5</v>
      </c>
      <c r="J339" t="str">
        <f>HYPERLINK("https://climate.onebuilding.org/WMO_Region_7_Antarctica/AUS_Australia/AUS_HMD_Heard.Island.Atlas.Cove.Stn.AUS002_TMYx.zip")</f>
        <v>https://climate.onebuilding.org/WMO_Region_7_Antarctica/AUS_Australia/AUS_HMD_Heard.Island.Atlas.Cove.Stn.AUS002_TMYx.zip</v>
      </c>
    </row>
    <row r="340" spans="1:10" x14ac:dyDescent="0.25">
      <c r="A340" t="s">
        <v>178</v>
      </c>
      <c r="B340" t="s">
        <v>179</v>
      </c>
      <c r="C340" t="s">
        <v>180</v>
      </c>
      <c r="D340">
        <v>689920</v>
      </c>
      <c r="E340" t="s">
        <v>14</v>
      </c>
      <c r="F340">
        <v>-54.433</v>
      </c>
      <c r="G340">
        <v>3.4</v>
      </c>
      <c r="H340">
        <v>0</v>
      </c>
      <c r="I340">
        <v>42</v>
      </c>
      <c r="J340" t="str">
        <f>HYPERLINK("https://climate.onebuilding.org/WMO_Region_7_Antarctica/BVT_Bouvet_Island/BVT_BV_Bouvet.Island.689920_TMYx.zip")</f>
        <v>https://climate.onebuilding.org/WMO_Region_7_Antarctica/BVT_Bouvet_Island/BVT_BV_Bouvet.Island.689920_TMYx.zip</v>
      </c>
    </row>
    <row r="341" spans="1:10" x14ac:dyDescent="0.25">
      <c r="A341" t="s">
        <v>178</v>
      </c>
      <c r="B341" t="s">
        <v>179</v>
      </c>
      <c r="C341" t="s">
        <v>180</v>
      </c>
      <c r="D341">
        <v>689921</v>
      </c>
      <c r="E341" t="s">
        <v>86</v>
      </c>
      <c r="F341">
        <v>-54.433</v>
      </c>
      <c r="G341">
        <v>3.4</v>
      </c>
      <c r="H341">
        <v>0</v>
      </c>
      <c r="I341">
        <v>42</v>
      </c>
      <c r="J341" t="str">
        <f>HYPERLINK("https://climate.onebuilding.org/WMO_Region_7_Antarctica/BVT_Bouvet_Island/BVT_BV_Bouvet.Island.BVT001_TMYx.2007-2021.zip")</f>
        <v>https://climate.onebuilding.org/WMO_Region_7_Antarctica/BVT_Bouvet_Island/BVT_BV_Bouvet.Island.BVT001_TMYx.2007-2021.zip</v>
      </c>
    </row>
    <row r="342" spans="1:10" x14ac:dyDescent="0.25">
      <c r="A342" t="s">
        <v>178</v>
      </c>
      <c r="B342" t="s">
        <v>179</v>
      </c>
      <c r="C342" t="s">
        <v>180</v>
      </c>
      <c r="D342">
        <v>689921</v>
      </c>
      <c r="E342" t="s">
        <v>86</v>
      </c>
      <c r="F342">
        <v>-54.433</v>
      </c>
      <c r="G342">
        <v>3.4</v>
      </c>
      <c r="H342">
        <v>0</v>
      </c>
      <c r="I342">
        <v>42</v>
      </c>
      <c r="J342" t="str">
        <f>HYPERLINK("https://climate.onebuilding.org/WMO_Region_7_Antarctica/BVT_Bouvet_Island/BVT_BV_Bouvet.Island.BVT001_TMYx.2009-2023.zip")</f>
        <v>https://climate.onebuilding.org/WMO_Region_7_Antarctica/BVT_Bouvet_Island/BVT_BV_Bouvet.Island.BVT001_TMYx.2009-2023.zip</v>
      </c>
    </row>
    <row r="343" spans="1:10" x14ac:dyDescent="0.25">
      <c r="A343" t="s">
        <v>178</v>
      </c>
      <c r="B343" t="s">
        <v>179</v>
      </c>
      <c r="C343" t="s">
        <v>180</v>
      </c>
      <c r="D343">
        <v>689921</v>
      </c>
      <c r="E343" t="s">
        <v>86</v>
      </c>
      <c r="F343">
        <v>-54.433</v>
      </c>
      <c r="G343">
        <v>3.4</v>
      </c>
      <c r="H343">
        <v>0</v>
      </c>
      <c r="I343">
        <v>42</v>
      </c>
      <c r="J343" t="str">
        <f>HYPERLINK("https://climate.onebuilding.org/WMO_Region_7_Antarctica/BVT_Bouvet_Island/BVT_BV_Bouvet.Island.BVT001_TMYx.zip")</f>
        <v>https://climate.onebuilding.org/WMO_Region_7_Antarctica/BVT_Bouvet_Island/BVT_BV_Bouvet.Island.BVT001_TMYx.zip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Reg7_Antarctica_TMYx_EPW_Proces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2024-08-22T14:24:03Z</dcterms:created>
  <dcterms:modified xsi:type="dcterms:W3CDTF">2024-08-22T14:24:32Z</dcterms:modified>
</cp:coreProperties>
</file>